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15" windowWidth="11850" windowHeight="5925" activeTab="0"/>
  </bookViews>
  <sheets>
    <sheet name="dB-Tabell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<sst xmlns="http://schemas.openxmlformats.org/spreadsheetml/2006/main" count="15" uniqueCount="15">
  <si>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dB/dBu</t>
  </si>
  <si>
    <t>dBV</t>
  </si>
  <si>
    <t>Volt-RMS</t>
  </si>
  <si>
    <t>Vpeak</t>
  </si>
  <si>
    <t>Vp-p</t>
  </si>
  <si>
    <t>U-600</t>
  </si>
  <si>
    <t>P-600</t>
  </si>
  <si>
    <t>dBu: 0 dB = 0,775 V</t>
  </si>
  <si>
    <t>dBV: 0 dB = 1,0 V</t>
  </si>
  <si>
    <t>Vpeak = Volt-Spitze</t>
  </si>
  <si>
    <t>Vp-p = peak-to-peak volts</t>
  </si>
  <si>
    <t>U-600 = Spannung an 600 Ohm</t>
  </si>
  <si>
    <t>P-600 = Leistung an 600 Ohm</t>
  </si>
  <si>
    <t>Vrms = 0,7071*Volt-Spitze</t>
  </si>
  <si>
    <r>
      <t xml:space="preserve">dB-Tabelle                                                               </t>
    </r>
    <r>
      <rPr>
        <sz val="10"/>
        <color indexed="9"/>
        <rFont val="Arial"/>
        <family val="2"/>
      </rPr>
      <t>sengpielaudio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</si>
</sst>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m/d/yyyy\ h:mm"/>
    <numFmt numFmtId="175" formatCode="m/d/yy"/>
    <numFmt numFmtId="176" formatCode="m/d/yy\ h:mm"/>
    <numFmt numFmtId="177" formatCode="0.000"/>
    <numFmt numFmtId="178" formatCode="0.0000"/>
    <numFmt numFmtId="179" formatCode="0.0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8" fontId="4" fillId="0" borderId="5" xfId="0" applyNumberFormat="1" applyFont="1" applyBorder="1" applyAlignment="1">
      <alignment horizontal="center"/>
    </xf>
    <xf numFmtId="48" fontId="4" fillId="0" borderId="11" xfId="0" applyNumberFormat="1" applyFont="1" applyBorder="1" applyAlignment="1">
      <alignment horizontal="center"/>
    </xf>
    <xf numFmtId="48" fontId="4" fillId="0" borderId="6" xfId="0" applyNumberFormat="1" applyFont="1" applyBorder="1" applyAlignment="1">
      <alignment horizontal="center"/>
    </xf>
    <xf numFmtId="48" fontId="4" fillId="0" borderId="12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178" fontId="4" fillId="0" borderId="6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178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77" fontId="4" fillId="2" borderId="5" xfId="0" applyNumberFormat="1" applyFont="1" applyFill="1" applyBorder="1" applyAlignment="1">
      <alignment horizontal="center"/>
    </xf>
    <xf numFmtId="48" fontId="4" fillId="2" borderId="5" xfId="0" applyNumberFormat="1" applyFont="1" applyFill="1" applyBorder="1" applyAlignment="1">
      <alignment horizontal="center"/>
    </xf>
    <xf numFmtId="178" fontId="4" fillId="2" borderId="6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5" fillId="2" borderId="4" xfId="0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K2" sqref="K2"/>
    </sheetView>
  </sheetViews>
  <sheetFormatPr defaultColWidth="11.421875" defaultRowHeight="12.75"/>
  <cols>
    <col min="1" max="3" width="10.7109375" style="1" customWidth="1"/>
    <col min="4" max="4" width="10.8515625" style="1" customWidth="1"/>
    <col min="5" max="8" width="10.7109375" style="1" customWidth="1"/>
    <col min="9" max="9" width="9.140625" style="1" customWidth="1"/>
    <col min="10" max="10" width="4.140625" style="0" customWidth="1"/>
    <col min="11" max="16" width="6.7109375" style="0" customWidth="1"/>
    <col min="17" max="16384" width="9.140625" style="0" customWidth="1"/>
  </cols>
  <sheetData>
    <row r="1" spans="1:7" ht="21" thickBot="1">
      <c r="A1" s="32" t="s">
        <v>14</v>
      </c>
      <c r="B1" s="33"/>
      <c r="C1" s="33"/>
      <c r="D1" s="33"/>
      <c r="E1" s="34"/>
      <c r="F1" s="33"/>
      <c r="G1" s="33"/>
    </row>
    <row r="2" spans="1:11" ht="13.5" thickTop="1">
      <c r="A2" s="10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  <c r="I2" s="4"/>
      <c r="K2" s="30"/>
    </row>
    <row r="3" spans="1:9" ht="12.75">
      <c r="A3" s="11">
        <v>30</v>
      </c>
      <c r="B3" s="5">
        <f aca="true" t="shared" si="0" ref="B3:B20">20*LOG10(C3)</f>
        <v>27.781512504605285</v>
      </c>
      <c r="C3" s="16">
        <f>24.49489743</f>
        <v>24.49489743</v>
      </c>
      <c r="D3" s="16">
        <f aca="true" t="shared" si="1" ref="D3:D34">C3*SQRT(2)</f>
        <v>34.641016154443875</v>
      </c>
      <c r="E3" s="16">
        <f aca="true" t="shared" si="2" ref="E3:E34">D3*2</f>
        <v>69.28203230888775</v>
      </c>
      <c r="F3" s="17">
        <f aca="true" t="shared" si="3" ref="F3:F34">C3/600</f>
        <v>0.040824829050000004</v>
      </c>
      <c r="G3" s="6">
        <f aca="true" t="shared" si="4" ref="G3:G34">(C3*C3)/600</f>
        <v>1.0000000001770344</v>
      </c>
      <c r="H3" s="6"/>
      <c r="I3" s="7"/>
    </row>
    <row r="4" spans="1:11" ht="12.75">
      <c r="A4" s="11">
        <v>29</v>
      </c>
      <c r="B4" s="5">
        <f t="shared" si="0"/>
        <v>26.781512503022817</v>
      </c>
      <c r="C4" s="16">
        <f>21.83110031</f>
        <v>21.83110031</v>
      </c>
      <c r="D4" s="16">
        <f t="shared" si="1"/>
        <v>30.873838139929482</v>
      </c>
      <c r="E4" s="16">
        <f t="shared" si="2"/>
        <v>61.747676279858965</v>
      </c>
      <c r="F4" s="17">
        <f t="shared" si="3"/>
        <v>0.03638516718333333</v>
      </c>
      <c r="G4" s="17">
        <f t="shared" si="4"/>
        <v>0.7943282345754702</v>
      </c>
      <c r="H4" s="6"/>
      <c r="I4" s="7"/>
      <c r="K4" t="s">
        <v>7</v>
      </c>
    </row>
    <row r="5" spans="1:11" ht="12.75">
      <c r="A5" s="11">
        <v>28</v>
      </c>
      <c r="B5" s="5">
        <f t="shared" si="0"/>
        <v>25.781512502228466</v>
      </c>
      <c r="C5" s="16">
        <f>19.45698863</f>
        <v>19.45698863</v>
      </c>
      <c r="D5" s="16">
        <f t="shared" si="1"/>
        <v>27.51633720348511</v>
      </c>
      <c r="E5" s="16">
        <f t="shared" si="2"/>
        <v>55.03267440697022</v>
      </c>
      <c r="F5" s="17">
        <f t="shared" si="3"/>
        <v>0.03242831438333334</v>
      </c>
      <c r="G5" s="17">
        <f t="shared" si="4"/>
        <v>0.6309573442465822</v>
      </c>
      <c r="H5" s="6"/>
      <c r="I5" s="7"/>
      <c r="K5" t="s">
        <v>8</v>
      </c>
    </row>
    <row r="6" spans="1:11" ht="12.75">
      <c r="A6" s="11">
        <v>27</v>
      </c>
      <c r="B6" s="5">
        <f t="shared" si="0"/>
        <v>24.78151250235613</v>
      </c>
      <c r="C6" s="16">
        <f>17.34105937</f>
        <v>17.34105937</v>
      </c>
      <c r="D6" s="16">
        <f t="shared" si="1"/>
        <v>24.523961346971042</v>
      </c>
      <c r="E6" s="16">
        <f t="shared" si="2"/>
        <v>49.047922693942084</v>
      </c>
      <c r="F6" s="17">
        <f t="shared" si="3"/>
        <v>0.028901765616666665</v>
      </c>
      <c r="G6" s="17">
        <f t="shared" si="4"/>
        <v>0.5011872334564413</v>
      </c>
      <c r="H6" s="6"/>
      <c r="I6" s="7"/>
      <c r="K6" t="s">
        <v>13</v>
      </c>
    </row>
    <row r="7" spans="1:11" ht="12.75">
      <c r="A7" s="11">
        <v>26</v>
      </c>
      <c r="B7" s="5">
        <f t="shared" si="0"/>
        <v>23.78151250137517</v>
      </c>
      <c r="C7" s="16">
        <f>15.45523543</f>
        <v>15.45523543</v>
      </c>
      <c r="D7" s="16">
        <f t="shared" si="1"/>
        <v>21.857003554775176</v>
      </c>
      <c r="E7" s="16">
        <f t="shared" si="2"/>
        <v>43.71400710955035</v>
      </c>
      <c r="F7" s="17">
        <f t="shared" si="3"/>
        <v>0.025758725716666667</v>
      </c>
      <c r="G7" s="17">
        <f t="shared" si="4"/>
        <v>0.39810717032787885</v>
      </c>
      <c r="H7" s="6"/>
      <c r="I7" s="7"/>
      <c r="K7" t="s">
        <v>9</v>
      </c>
    </row>
    <row r="8" spans="1:11" ht="12.75">
      <c r="A8" s="11">
        <v>25</v>
      </c>
      <c r="B8" s="5">
        <f t="shared" si="0"/>
        <v>22.781512503856234</v>
      </c>
      <c r="C8" s="16">
        <f>13.77449308</f>
        <v>13.77449308</v>
      </c>
      <c r="D8" s="16">
        <f t="shared" si="1"/>
        <v>19.480074928550348</v>
      </c>
      <c r="E8" s="16">
        <f t="shared" si="2"/>
        <v>38.960149857100696</v>
      </c>
      <c r="F8" s="17">
        <f t="shared" si="3"/>
        <v>0.022957488466666665</v>
      </c>
      <c r="G8" s="17">
        <f t="shared" si="4"/>
        <v>0.3162277660182798</v>
      </c>
      <c r="H8" s="6"/>
      <c r="I8" s="7"/>
      <c r="K8" t="s">
        <v>10</v>
      </c>
    </row>
    <row r="9" spans="1:11" ht="12.75">
      <c r="A9" s="11">
        <v>24</v>
      </c>
      <c r="B9" s="5">
        <f t="shared" si="0"/>
        <v>21.781512503950488</v>
      </c>
      <c r="C9" s="16">
        <f>12.27652988</f>
        <v>12.27652988</v>
      </c>
      <c r="D9" s="16">
        <f t="shared" si="1"/>
        <v>17.361635055174546</v>
      </c>
      <c r="E9" s="16">
        <f t="shared" si="2"/>
        <v>34.72327011034909</v>
      </c>
      <c r="F9" s="17">
        <f t="shared" si="3"/>
        <v>0.020460883133333333</v>
      </c>
      <c r="G9" s="17">
        <f t="shared" si="4"/>
        <v>0.2511886431575547</v>
      </c>
      <c r="H9" s="6"/>
      <c r="I9" s="7"/>
      <c r="K9" t="s">
        <v>11</v>
      </c>
    </row>
    <row r="10" spans="1:11" ht="12.75">
      <c r="A10" s="11">
        <v>23</v>
      </c>
      <c r="B10" s="5">
        <f t="shared" si="0"/>
        <v>20.781512501904768</v>
      </c>
      <c r="C10" s="16">
        <f>10.94146877</f>
        <v>10.94146877</v>
      </c>
      <c r="D10" s="16">
        <f t="shared" si="1"/>
        <v>15.473573526815668</v>
      </c>
      <c r="E10" s="16">
        <f t="shared" si="2"/>
        <v>30.947147053631337</v>
      </c>
      <c r="F10" s="17">
        <f t="shared" si="3"/>
        <v>0.018235781283333332</v>
      </c>
      <c r="G10" s="17">
        <f t="shared" si="4"/>
        <v>0.1995262314081422</v>
      </c>
      <c r="H10" s="6"/>
      <c r="I10" s="7"/>
      <c r="K10" t="s">
        <v>12</v>
      </c>
    </row>
    <row r="11" spans="1:9" ht="12.75">
      <c r="A11" s="11">
        <v>22</v>
      </c>
      <c r="B11" s="5">
        <f t="shared" si="0"/>
        <v>19.78151250384334</v>
      </c>
      <c r="C11" s="17">
        <f>9.751594308</f>
        <v>9.751594308</v>
      </c>
      <c r="D11" s="16">
        <f t="shared" si="1"/>
        <v>13.790836925133878</v>
      </c>
      <c r="E11" s="16">
        <f t="shared" si="2"/>
        <v>27.581673850267755</v>
      </c>
      <c r="F11" s="17">
        <f t="shared" si="3"/>
        <v>0.016252657179999998</v>
      </c>
      <c r="G11" s="17">
        <f t="shared" si="4"/>
        <v>0.15848931924636334</v>
      </c>
      <c r="H11" s="6"/>
      <c r="I11" s="7"/>
    </row>
    <row r="12" spans="1:9" ht="12.75">
      <c r="A12" s="11">
        <v>21</v>
      </c>
      <c r="B12" s="5">
        <f t="shared" si="0"/>
        <v>18.78151250353883</v>
      </c>
      <c r="C12" s="17">
        <f>8.691117575</f>
        <v>8.691117575</v>
      </c>
      <c r="D12" s="16">
        <f t="shared" si="1"/>
        <v>12.291096346744165</v>
      </c>
      <c r="E12" s="16">
        <f t="shared" si="2"/>
        <v>24.58219269348833</v>
      </c>
      <c r="F12" s="17">
        <f t="shared" si="3"/>
        <v>0.014485195958333334</v>
      </c>
      <c r="G12" s="17">
        <f t="shared" si="4"/>
        <v>0.1258925411707898</v>
      </c>
      <c r="H12" s="6"/>
      <c r="I12" s="7"/>
    </row>
    <row r="13" spans="1:9" ht="12.75">
      <c r="A13" s="20">
        <v>20</v>
      </c>
      <c r="B13" s="21">
        <f t="shared" si="0"/>
        <v>17.781512501128578</v>
      </c>
      <c r="C13" s="23">
        <f>7.74596669</f>
        <v>7.74596669</v>
      </c>
      <c r="D13" s="25">
        <f t="shared" si="1"/>
        <v>10.954451146688234</v>
      </c>
      <c r="E13" s="25">
        <f t="shared" si="2"/>
        <v>21.908902293376467</v>
      </c>
      <c r="F13" s="23">
        <f t="shared" si="3"/>
        <v>0.012909944483333335</v>
      </c>
      <c r="G13" s="23">
        <f t="shared" si="4"/>
        <v>0.09999999993764927</v>
      </c>
      <c r="H13" s="22"/>
      <c r="I13" s="24"/>
    </row>
    <row r="14" spans="1:9" ht="12.75">
      <c r="A14" s="11">
        <v>19</v>
      </c>
      <c r="B14" s="5">
        <f t="shared" si="0"/>
        <v>16.781512503374103</v>
      </c>
      <c r="C14" s="17">
        <f>6.903600081</f>
        <v>6.903600081</v>
      </c>
      <c r="D14" s="17">
        <f t="shared" si="1"/>
        <v>9.763164863750198</v>
      </c>
      <c r="E14" s="16">
        <f t="shared" si="2"/>
        <v>19.526329727500396</v>
      </c>
      <c r="F14" s="17">
        <f t="shared" si="3"/>
        <v>0.011506000135000001</v>
      </c>
      <c r="G14" s="17">
        <f t="shared" si="4"/>
        <v>0.07943282346397201</v>
      </c>
      <c r="H14" s="6"/>
      <c r="I14" s="7"/>
    </row>
    <row r="15" spans="1:9" ht="12.75">
      <c r="A15" s="11">
        <v>18</v>
      </c>
      <c r="B15" s="5">
        <f t="shared" si="0"/>
        <v>15.781512503809676</v>
      </c>
      <c r="C15" s="17">
        <f>6.152840049</f>
        <v>6.152840049</v>
      </c>
      <c r="D15" s="17">
        <f t="shared" si="1"/>
        <v>8.701429844408139</v>
      </c>
      <c r="E15" s="16">
        <f t="shared" si="2"/>
        <v>17.402859688816278</v>
      </c>
      <c r="F15" s="17">
        <f t="shared" si="3"/>
        <v>0.010254733415</v>
      </c>
      <c r="G15" s="17">
        <f t="shared" si="4"/>
        <v>0.06309573444763053</v>
      </c>
      <c r="H15" s="6"/>
      <c r="I15" s="7"/>
    </row>
    <row r="16" spans="1:9" ht="12.75">
      <c r="A16" s="11">
        <v>17</v>
      </c>
      <c r="B16" s="5">
        <f t="shared" si="0"/>
        <v>14.781512504034389</v>
      </c>
      <c r="C16" s="17">
        <f>5.483724466</f>
        <v>5.483724466</v>
      </c>
      <c r="D16" s="17">
        <f t="shared" si="1"/>
        <v>7.7551575121343586</v>
      </c>
      <c r="E16" s="16">
        <f t="shared" si="2"/>
        <v>15.510315024268717</v>
      </c>
      <c r="F16" s="17">
        <f t="shared" si="3"/>
        <v>0.009139540776666667</v>
      </c>
      <c r="G16" s="17">
        <f t="shared" si="4"/>
        <v>0.050118723365011636</v>
      </c>
      <c r="H16" s="6"/>
      <c r="I16" s="7"/>
    </row>
    <row r="17" spans="1:9" ht="12.75">
      <c r="A17" s="11">
        <v>16</v>
      </c>
      <c r="B17" s="5">
        <f t="shared" si="0"/>
        <v>13.78151250440854</v>
      </c>
      <c r="C17" s="17">
        <f>4.887374575</f>
        <v>4.887374575</v>
      </c>
      <c r="D17" s="17">
        <f t="shared" si="1"/>
        <v>6.911791408362442</v>
      </c>
      <c r="E17" s="16">
        <f t="shared" si="2"/>
        <v>13.823582816724883</v>
      </c>
      <c r="F17" s="17">
        <f t="shared" si="3"/>
        <v>0.008145624291666667</v>
      </c>
      <c r="G17" s="17">
        <f t="shared" si="4"/>
        <v>0.039810717060594046</v>
      </c>
      <c r="H17" s="6"/>
      <c r="I17" s="7"/>
    </row>
    <row r="18" spans="1:9" ht="12.75">
      <c r="A18" s="11">
        <v>15</v>
      </c>
      <c r="B18" s="5">
        <f t="shared" si="0"/>
        <v>12.781512504448887</v>
      </c>
      <c r="C18" s="17">
        <f>4.355877175</f>
        <v>4.355877175</v>
      </c>
      <c r="D18" s="17">
        <f t="shared" si="1"/>
        <v>6.160140576916404</v>
      </c>
      <c r="E18" s="16">
        <f t="shared" si="2"/>
        <v>12.320281153832807</v>
      </c>
      <c r="F18" s="17">
        <f t="shared" si="3"/>
        <v>0.007259795291666666</v>
      </c>
      <c r="G18" s="17">
        <f t="shared" si="4"/>
        <v>0.031622776606143294</v>
      </c>
      <c r="H18" s="6"/>
      <c r="I18" s="7"/>
    </row>
    <row r="19" spans="1:9" ht="12.75">
      <c r="A19" s="11">
        <v>14</v>
      </c>
      <c r="B19" s="5">
        <f t="shared" si="0"/>
        <v>11.781512503074872</v>
      </c>
      <c r="C19" s="17">
        <f>3.882179618</f>
        <v>3.882179618</v>
      </c>
      <c r="D19" s="17">
        <f t="shared" si="1"/>
        <v>5.490231067344001</v>
      </c>
      <c r="E19" s="16">
        <f t="shared" si="2"/>
        <v>10.980462134688002</v>
      </c>
      <c r="F19" s="17">
        <f t="shared" si="3"/>
        <v>0.006470299363333334</v>
      </c>
      <c r="G19" s="17">
        <f t="shared" si="4"/>
        <v>0.025118864310691044</v>
      </c>
      <c r="H19" s="6"/>
      <c r="I19" s="7"/>
    </row>
    <row r="20" spans="1:9" ht="12.75">
      <c r="A20" s="11">
        <v>13</v>
      </c>
      <c r="B20" s="5">
        <f t="shared" si="0"/>
        <v>10.781512504214065</v>
      </c>
      <c r="C20" s="17">
        <f>3.459996227</f>
        <v>3.459996227</v>
      </c>
      <c r="D20" s="17">
        <f t="shared" si="1"/>
        <v>4.893173589983139</v>
      </c>
      <c r="E20" s="17">
        <f t="shared" si="2"/>
        <v>9.786347179966278</v>
      </c>
      <c r="F20" s="17">
        <f t="shared" si="3"/>
        <v>0.005766660378333333</v>
      </c>
      <c r="G20" s="17">
        <f t="shared" si="4"/>
        <v>0.019952623151423727</v>
      </c>
      <c r="H20" s="6"/>
      <c r="I20" s="7"/>
    </row>
    <row r="21" spans="1:9" ht="12.75">
      <c r="A21" s="28">
        <f>20*LOG10(C21/0.7749)</f>
        <v>12.215086781677915</v>
      </c>
      <c r="B21" s="5">
        <v>10</v>
      </c>
      <c r="C21" s="17">
        <f>3.16227766</f>
        <v>3.16227766</v>
      </c>
      <c r="D21" s="17">
        <f t="shared" si="1"/>
        <v>4.472135954761455</v>
      </c>
      <c r="E21" s="17">
        <f t="shared" si="2"/>
        <v>8.94427190952291</v>
      </c>
      <c r="F21" s="17">
        <f t="shared" si="3"/>
        <v>0.005270462766666667</v>
      </c>
      <c r="G21" s="17">
        <f t="shared" si="4"/>
        <v>0.016666666664891795</v>
      </c>
      <c r="H21" s="6"/>
      <c r="I21" s="7"/>
    </row>
    <row r="22" spans="1:9" ht="12.75">
      <c r="A22" s="11">
        <v>12</v>
      </c>
      <c r="B22" s="5">
        <f aca="true" t="shared" si="5" ref="B22:B31">20*LOG10(C22)</f>
        <v>9.781512503501528</v>
      </c>
      <c r="C22" s="17">
        <f>3.083724883</f>
        <v>3.083724883</v>
      </c>
      <c r="D22" s="17">
        <f t="shared" si="1"/>
        <v>4.361045552165986</v>
      </c>
      <c r="E22" s="17">
        <f t="shared" si="2"/>
        <v>8.722091104331971</v>
      </c>
      <c r="F22" s="17">
        <f t="shared" si="3"/>
        <v>0.005139541471666667</v>
      </c>
      <c r="G22" s="17">
        <f t="shared" si="4"/>
        <v>0.01584893192338894</v>
      </c>
      <c r="H22" s="6"/>
      <c r="I22" s="7"/>
    </row>
    <row r="23" spans="1:9" ht="12.75">
      <c r="A23" s="11">
        <v>11</v>
      </c>
      <c r="B23" s="5">
        <f t="shared" si="5"/>
        <v>8.781512503753966</v>
      </c>
      <c r="C23" s="17">
        <f>2.748372695</f>
        <v>2.748372695</v>
      </c>
      <c r="D23" s="17">
        <f t="shared" si="1"/>
        <v>3.886785939724894</v>
      </c>
      <c r="E23" s="17">
        <f t="shared" si="2"/>
        <v>7.773571879449788</v>
      </c>
      <c r="F23" s="17">
        <f t="shared" si="3"/>
        <v>0.004580621158333333</v>
      </c>
      <c r="G23" s="17">
        <f t="shared" si="4"/>
        <v>0.012589254117702604</v>
      </c>
      <c r="H23" s="6"/>
      <c r="I23" s="7"/>
    </row>
    <row r="24" spans="1:9" ht="12.75">
      <c r="A24" s="11">
        <v>10</v>
      </c>
      <c r="B24" s="5">
        <f t="shared" si="5"/>
        <v>7.781512504605287</v>
      </c>
      <c r="C24" s="17">
        <f>2.449489743</f>
        <v>2.449489743</v>
      </c>
      <c r="D24" s="17">
        <f t="shared" si="1"/>
        <v>3.4641016154443873</v>
      </c>
      <c r="E24" s="17">
        <f t="shared" si="2"/>
        <v>6.928203230888775</v>
      </c>
      <c r="F24" s="17">
        <f t="shared" si="3"/>
        <v>0.004082482905</v>
      </c>
      <c r="G24" s="17">
        <f t="shared" si="4"/>
        <v>0.010000000001770344</v>
      </c>
      <c r="H24" s="6"/>
      <c r="I24" s="7"/>
    </row>
    <row r="25" spans="1:9" ht="12.75">
      <c r="A25" s="11">
        <v>9</v>
      </c>
      <c r="B25" s="5">
        <f t="shared" si="5"/>
        <v>6.781512503022818</v>
      </c>
      <c r="C25" s="17">
        <f>2.183110031</f>
        <v>2.183110031</v>
      </c>
      <c r="D25" s="17">
        <f t="shared" si="1"/>
        <v>3.087383813992948</v>
      </c>
      <c r="E25" s="17">
        <f t="shared" si="2"/>
        <v>6.174767627985896</v>
      </c>
      <c r="F25" s="17">
        <f t="shared" si="3"/>
        <v>0.0036385167183333334</v>
      </c>
      <c r="G25" s="17">
        <f t="shared" si="4"/>
        <v>0.007943282345754702</v>
      </c>
      <c r="H25" s="6"/>
      <c r="I25" s="7"/>
    </row>
    <row r="26" spans="1:9" ht="12.75">
      <c r="A26" s="11">
        <v>8</v>
      </c>
      <c r="B26" s="5">
        <f t="shared" si="5"/>
        <v>5.781512502228468</v>
      </c>
      <c r="C26" s="17">
        <f>1.945698863</f>
        <v>1.945698863</v>
      </c>
      <c r="D26" s="17">
        <f t="shared" si="1"/>
        <v>2.751633720348511</v>
      </c>
      <c r="E26" s="17">
        <f t="shared" si="2"/>
        <v>5.503267440697022</v>
      </c>
      <c r="F26" s="17">
        <f t="shared" si="3"/>
        <v>0.0032428314383333334</v>
      </c>
      <c r="G26" s="17">
        <f t="shared" si="4"/>
        <v>0.0063095734424658215</v>
      </c>
      <c r="H26" s="6"/>
      <c r="I26" s="7"/>
    </row>
    <row r="27" spans="1:9" ht="12.75">
      <c r="A27" s="11">
        <v>7</v>
      </c>
      <c r="B27" s="5">
        <f t="shared" si="5"/>
        <v>4.781512502356133</v>
      </c>
      <c r="C27" s="17">
        <f>1.734105937</f>
        <v>1.734105937</v>
      </c>
      <c r="D27" s="17">
        <f t="shared" si="1"/>
        <v>2.4523961346971044</v>
      </c>
      <c r="E27" s="17">
        <f t="shared" si="2"/>
        <v>4.904792269394209</v>
      </c>
      <c r="F27" s="17">
        <f t="shared" si="3"/>
        <v>0.0028901765616666667</v>
      </c>
      <c r="G27" s="17">
        <f t="shared" si="4"/>
        <v>0.005011872334564413</v>
      </c>
      <c r="H27" s="6"/>
      <c r="I27" s="7"/>
    </row>
    <row r="28" spans="1:9" ht="12.75">
      <c r="A28" s="11">
        <v>6</v>
      </c>
      <c r="B28" s="5">
        <f t="shared" si="5"/>
        <v>3.7815125013751687</v>
      </c>
      <c r="C28" s="17">
        <f>1.545523543</f>
        <v>1.545523543</v>
      </c>
      <c r="D28" s="17">
        <f t="shared" si="1"/>
        <v>2.1857003554775174</v>
      </c>
      <c r="E28" s="17">
        <f t="shared" si="2"/>
        <v>4.371400710955035</v>
      </c>
      <c r="F28" s="17">
        <f t="shared" si="3"/>
        <v>0.0025758725716666666</v>
      </c>
      <c r="G28" s="17">
        <f t="shared" si="4"/>
        <v>0.003981071703278789</v>
      </c>
      <c r="H28" s="6"/>
      <c r="I28" s="7"/>
    </row>
    <row r="29" spans="1:9" ht="12.75">
      <c r="A29" s="11">
        <v>5</v>
      </c>
      <c r="B29" s="5">
        <f t="shared" si="5"/>
        <v>2.7815125038562387</v>
      </c>
      <c r="C29" s="17">
        <f>1.377449308</f>
        <v>1.377449308</v>
      </c>
      <c r="D29" s="17">
        <f t="shared" si="1"/>
        <v>1.9480074928550348</v>
      </c>
      <c r="E29" s="17">
        <f t="shared" si="2"/>
        <v>3.8960149857100697</v>
      </c>
      <c r="F29" s="17">
        <f t="shared" si="3"/>
        <v>0.0022957488466666667</v>
      </c>
      <c r="G29" s="17">
        <f t="shared" si="4"/>
        <v>0.0031622776601827984</v>
      </c>
      <c r="H29" s="6"/>
      <c r="I29" s="7"/>
    </row>
    <row r="30" spans="1:9" ht="12.75">
      <c r="A30" s="20">
        <v>4</v>
      </c>
      <c r="B30" s="21">
        <f t="shared" si="5"/>
        <v>1.78151250395049</v>
      </c>
      <c r="C30" s="23">
        <f>1.227652988</f>
        <v>1.227652988</v>
      </c>
      <c r="D30" s="23">
        <f t="shared" si="1"/>
        <v>1.7361635055174547</v>
      </c>
      <c r="E30" s="23">
        <f t="shared" si="2"/>
        <v>3.4723270110349094</v>
      </c>
      <c r="F30" s="23">
        <f t="shared" si="3"/>
        <v>0.0020460883133333334</v>
      </c>
      <c r="G30" s="23">
        <f t="shared" si="4"/>
        <v>0.002511886431575547</v>
      </c>
      <c r="H30" s="22"/>
      <c r="I30" s="24"/>
    </row>
    <row r="31" spans="1:9" ht="12.75">
      <c r="A31" s="11">
        <v>3</v>
      </c>
      <c r="B31" s="5">
        <f t="shared" si="5"/>
        <v>0.7815125019047707</v>
      </c>
      <c r="C31" s="17">
        <f>1.094146877</f>
        <v>1.094146877</v>
      </c>
      <c r="D31" s="17">
        <f t="shared" si="1"/>
        <v>1.5473573526815667</v>
      </c>
      <c r="E31" s="17">
        <f t="shared" si="2"/>
        <v>3.0947147053631334</v>
      </c>
      <c r="F31" s="17">
        <f t="shared" si="3"/>
        <v>0.0018235781283333333</v>
      </c>
      <c r="G31" s="17">
        <f t="shared" si="4"/>
        <v>0.0019952623140814217</v>
      </c>
      <c r="H31" s="6"/>
      <c r="I31" s="7"/>
    </row>
    <row r="32" spans="1:9" ht="12.75">
      <c r="A32" s="29">
        <f>20*LOG10(C32/0.7749)</f>
        <v>2.2150867821404074</v>
      </c>
      <c r="B32" s="21">
        <v>0</v>
      </c>
      <c r="C32" s="23">
        <f>1</f>
        <v>1</v>
      </c>
      <c r="D32" s="23">
        <f t="shared" si="1"/>
        <v>1.4142135623730951</v>
      </c>
      <c r="E32" s="23">
        <f t="shared" si="2"/>
        <v>2.8284271247461903</v>
      </c>
      <c r="F32" s="23">
        <f t="shared" si="3"/>
        <v>0.0016666666666666668</v>
      </c>
      <c r="G32" s="23">
        <f t="shared" si="4"/>
        <v>0.0016666666666666668</v>
      </c>
      <c r="H32" s="22"/>
      <c r="I32" s="24"/>
    </row>
    <row r="33" spans="1:9" ht="12.75">
      <c r="A33" s="11">
        <v>2</v>
      </c>
      <c r="B33" s="5">
        <f aca="true" t="shared" si="6" ref="B33:B42">20*LOG10(C33)</f>
        <v>-0.21848750328237698</v>
      </c>
      <c r="C33" s="17">
        <f>0.97515943</f>
        <v>0.97515943</v>
      </c>
      <c r="D33" s="17">
        <f t="shared" si="1"/>
        <v>1.379083691382017</v>
      </c>
      <c r="E33" s="17">
        <f t="shared" si="2"/>
        <v>2.758167382764034</v>
      </c>
      <c r="F33" s="17">
        <f t="shared" si="3"/>
        <v>0.0016252657166666669</v>
      </c>
      <c r="G33" s="17">
        <f t="shared" si="4"/>
        <v>0.0015848931898632083</v>
      </c>
      <c r="H33" s="6"/>
      <c r="I33" s="7"/>
    </row>
    <row r="34" spans="1:9" ht="12.75">
      <c r="A34" s="11">
        <v>1</v>
      </c>
      <c r="B34" s="5">
        <f t="shared" si="6"/>
        <v>-1.2184501540174755</v>
      </c>
      <c r="C34" s="17">
        <f>0.869115494</f>
        <v>0.869115494</v>
      </c>
      <c r="D34" s="17">
        <f t="shared" si="1"/>
        <v>1.2291149188833923</v>
      </c>
      <c r="E34" s="17">
        <f t="shared" si="2"/>
        <v>2.4582298377667846</v>
      </c>
      <c r="F34" s="17">
        <f t="shared" si="3"/>
        <v>0.0014485258233333334</v>
      </c>
      <c r="G34" s="17">
        <f t="shared" si="4"/>
        <v>0.0012589362365181067</v>
      </c>
      <c r="H34" s="6"/>
      <c r="I34" s="7"/>
    </row>
    <row r="35" spans="1:9" ht="12.75">
      <c r="A35" s="20">
        <v>0</v>
      </c>
      <c r="B35" s="21">
        <f t="shared" si="6"/>
        <v>-2.2184874988714216</v>
      </c>
      <c r="C35" s="23">
        <f>0.774596669</f>
        <v>0.774596669</v>
      </c>
      <c r="D35" s="23">
        <f aca="true" t="shared" si="7" ref="D35:D64">C35*SQRT(2)</f>
        <v>1.0954451146688233</v>
      </c>
      <c r="E35" s="23">
        <f aca="true" t="shared" si="8" ref="E35:E64">D35*2</f>
        <v>2.1908902293376467</v>
      </c>
      <c r="F35" s="23">
        <f aca="true" t="shared" si="9" ref="F35:F64">C35/600</f>
        <v>0.0012909944483333333</v>
      </c>
      <c r="G35" s="23">
        <f aca="true" t="shared" si="10" ref="G35:G64">(C35*C35)/600</f>
        <v>0.0009999999993764927</v>
      </c>
      <c r="H35" s="22"/>
      <c r="I35" s="24"/>
    </row>
    <row r="36" spans="1:9" ht="12.75">
      <c r="A36" s="11">
        <v>-1</v>
      </c>
      <c r="B36" s="5">
        <f t="shared" si="6"/>
        <v>-3.2184874978840665</v>
      </c>
      <c r="C36" s="17">
        <f>0.690360008</f>
        <v>0.690360008</v>
      </c>
      <c r="D36" s="17">
        <f t="shared" si="7"/>
        <v>0.9763164862335985</v>
      </c>
      <c r="E36" s="17">
        <f t="shared" si="8"/>
        <v>1.952632972467197</v>
      </c>
      <c r="F36" s="17">
        <f t="shared" si="9"/>
        <v>0.0011506000133333332</v>
      </c>
      <c r="G36" s="12">
        <f t="shared" si="10"/>
        <v>0.0007943282344096001</v>
      </c>
      <c r="H36" s="17"/>
      <c r="I36" s="19"/>
    </row>
    <row r="37" spans="1:9" ht="12.75">
      <c r="A37" s="11">
        <v>-2</v>
      </c>
      <c r="B37" s="5">
        <f t="shared" si="6"/>
        <v>-4.218487508895514</v>
      </c>
      <c r="C37" s="17">
        <f>0.615284004</f>
        <v>0.615284004</v>
      </c>
      <c r="D37" s="17">
        <f t="shared" si="7"/>
        <v>0.8701429831680217</v>
      </c>
      <c r="E37" s="17">
        <f t="shared" si="8"/>
        <v>1.7402859663360435</v>
      </c>
      <c r="F37" s="17">
        <f t="shared" si="9"/>
        <v>0.00102547334</v>
      </c>
      <c r="G37" s="12">
        <f t="shared" si="10"/>
        <v>0.0006309573426304535</v>
      </c>
      <c r="H37" s="17"/>
      <c r="I37" s="19"/>
    </row>
    <row r="38" spans="1:9" ht="12.75">
      <c r="A38" s="11">
        <v>-3</v>
      </c>
      <c r="B38" s="5">
        <f t="shared" si="6"/>
        <v>-5.218487505469252</v>
      </c>
      <c r="C38" s="17">
        <f>0.548372446</f>
        <v>0.548372446</v>
      </c>
      <c r="D38" s="17">
        <f t="shared" si="7"/>
        <v>0.7755157503649077</v>
      </c>
      <c r="E38" s="17">
        <f t="shared" si="8"/>
        <v>1.5510315007298154</v>
      </c>
      <c r="F38" s="12">
        <f t="shared" si="9"/>
        <v>0.0009139540766666666</v>
      </c>
      <c r="G38" s="12">
        <f t="shared" si="10"/>
        <v>0.0005011872325533716</v>
      </c>
      <c r="H38" s="17"/>
      <c r="I38" s="19"/>
    </row>
    <row r="39" spans="1:9" ht="12.75">
      <c r="A39" s="11">
        <v>-4</v>
      </c>
      <c r="B39" s="5">
        <f t="shared" si="6"/>
        <v>-6.21848750447751</v>
      </c>
      <c r="C39" s="17">
        <f>0.488737457</f>
        <v>0.488737457</v>
      </c>
      <c r="D39" s="17">
        <f t="shared" si="7"/>
        <v>0.6911791401291374</v>
      </c>
      <c r="E39" s="17">
        <f t="shared" si="8"/>
        <v>1.3823582802582748</v>
      </c>
      <c r="F39" s="12">
        <f t="shared" si="9"/>
        <v>0.0008145624283333333</v>
      </c>
      <c r="G39" s="12">
        <f t="shared" si="10"/>
        <v>0.00039810716979137804</v>
      </c>
      <c r="H39" s="17"/>
      <c r="I39" s="19"/>
    </row>
    <row r="40" spans="1:9" ht="12.75">
      <c r="A40" s="11">
        <v>-5</v>
      </c>
      <c r="B40" s="5">
        <f t="shared" si="6"/>
        <v>-7.2184875055214235</v>
      </c>
      <c r="C40" s="17">
        <f>0.435587717</f>
        <v>0.435587717</v>
      </c>
      <c r="D40" s="17">
        <f t="shared" si="7"/>
        <v>0.6160140569845336</v>
      </c>
      <c r="E40" s="17">
        <f t="shared" si="8"/>
        <v>1.2320281139690672</v>
      </c>
      <c r="F40" s="12">
        <f t="shared" si="9"/>
        <v>0.0007259795283333333</v>
      </c>
      <c r="G40" s="12">
        <f t="shared" si="10"/>
        <v>0.00031622776533545347</v>
      </c>
      <c r="H40" s="17"/>
      <c r="I40" s="19"/>
    </row>
    <row r="41" spans="1:9" ht="12.75">
      <c r="A41" s="11">
        <v>-6</v>
      </c>
      <c r="B41" s="5">
        <f t="shared" si="6"/>
        <v>-8.218487514824123</v>
      </c>
      <c r="C41" s="17">
        <f>0.388217961</f>
        <v>0.388217961</v>
      </c>
      <c r="D41" s="17">
        <f t="shared" si="7"/>
        <v>0.5490231056030294</v>
      </c>
      <c r="E41" s="17">
        <f t="shared" si="8"/>
        <v>1.0980462112060587</v>
      </c>
      <c r="F41" s="12">
        <f t="shared" si="9"/>
        <v>0.000647029935</v>
      </c>
      <c r="G41" s="12">
        <f t="shared" si="10"/>
        <v>0.0002511886420716625</v>
      </c>
      <c r="H41" s="17"/>
      <c r="I41" s="19"/>
    </row>
    <row r="42" spans="1:9" ht="12.75">
      <c r="A42" s="11">
        <v>-7</v>
      </c>
      <c r="B42" s="5">
        <f t="shared" si="6"/>
        <v>-9.218487513358562</v>
      </c>
      <c r="C42" s="17">
        <f>0.345999622</f>
        <v>0.345999622</v>
      </c>
      <c r="D42" s="17">
        <f t="shared" si="7"/>
        <v>0.48931735800836434</v>
      </c>
      <c r="E42" s="17">
        <f t="shared" si="8"/>
        <v>0.9786347160167287</v>
      </c>
      <c r="F42" s="12">
        <f t="shared" si="9"/>
        <v>0.0005766660366666666</v>
      </c>
      <c r="G42" s="12">
        <f t="shared" si="10"/>
        <v>0.0001995262307069048</v>
      </c>
      <c r="H42" s="17"/>
      <c r="I42" s="19"/>
    </row>
    <row r="43" spans="1:9" ht="12.75">
      <c r="A43" s="29">
        <f>20*LOG10(C43/0.774596669)</f>
        <v>-7.781512501591069</v>
      </c>
      <c r="B43" s="31">
        <v>-10</v>
      </c>
      <c r="C43" s="23">
        <f>0.316227766</f>
        <v>0.316227766</v>
      </c>
      <c r="D43" s="23">
        <f t="shared" si="7"/>
        <v>0.4472135954761456</v>
      </c>
      <c r="E43" s="23">
        <f t="shared" si="8"/>
        <v>0.8944271909522912</v>
      </c>
      <c r="F43" s="26">
        <f t="shared" si="9"/>
        <v>0.0005270462766666667</v>
      </c>
      <c r="G43" s="26">
        <f t="shared" si="10"/>
        <v>0.00016666666664891795</v>
      </c>
      <c r="H43" s="23"/>
      <c r="I43" s="27"/>
    </row>
    <row r="44" spans="1:9" ht="12.75">
      <c r="A44" s="11">
        <v>-8</v>
      </c>
      <c r="B44" s="5">
        <f aca="true" t="shared" si="11" ref="B44:B64">20*LOG10(C44)</f>
        <v>-10.218487504948534</v>
      </c>
      <c r="C44" s="17">
        <f>0.308372488</f>
        <v>0.308372488</v>
      </c>
      <c r="D44" s="17">
        <f t="shared" si="7"/>
        <v>0.4361045547923345</v>
      </c>
      <c r="E44" s="17">
        <f t="shared" si="8"/>
        <v>0.872209109584669</v>
      </c>
      <c r="F44" s="12">
        <f t="shared" si="9"/>
        <v>0.0005139541466666667</v>
      </c>
      <c r="G44" s="12">
        <f t="shared" si="10"/>
        <v>0.0001584893189255169</v>
      </c>
      <c r="H44" s="17"/>
      <c r="I44" s="19"/>
    </row>
    <row r="45" spans="1:9" ht="12.75">
      <c r="A45" s="11">
        <v>-9</v>
      </c>
      <c r="B45" s="5">
        <f t="shared" si="11"/>
        <v>-11.218487512047911</v>
      </c>
      <c r="C45" s="17">
        <f>0.274837269</f>
        <v>0.274837269</v>
      </c>
      <c r="D45" s="17">
        <f t="shared" si="7"/>
        <v>0.3886785932653826</v>
      </c>
      <c r="E45" s="17">
        <f t="shared" si="8"/>
        <v>0.7773571865307652</v>
      </c>
      <c r="F45" s="12">
        <f t="shared" si="9"/>
        <v>0.000458062115</v>
      </c>
      <c r="G45" s="12">
        <f t="shared" si="10"/>
        <v>0.00012589254071896391</v>
      </c>
      <c r="H45" s="17"/>
      <c r="I45" s="19"/>
    </row>
    <row r="46" spans="1:9" ht="12.75">
      <c r="A46" s="20">
        <v>-10</v>
      </c>
      <c r="B46" s="21">
        <f t="shared" si="11"/>
        <v>-12.218487506032712</v>
      </c>
      <c r="C46" s="23">
        <f>0.244948974</f>
        <v>0.244948974</v>
      </c>
      <c r="D46" s="23">
        <f t="shared" si="7"/>
        <v>0.3464101611201747</v>
      </c>
      <c r="E46" s="23">
        <f t="shared" si="8"/>
        <v>0.6928203222403494</v>
      </c>
      <c r="F46" s="26">
        <f t="shared" si="9"/>
        <v>0.00040824829000000003</v>
      </c>
      <c r="G46" s="26">
        <f t="shared" si="10"/>
        <v>9.999999977275447E-05</v>
      </c>
      <c r="H46" s="23"/>
      <c r="I46" s="27"/>
    </row>
    <row r="47" spans="1:9" ht="12.75">
      <c r="A47" s="11">
        <v>-11</v>
      </c>
      <c r="B47" s="5">
        <f t="shared" si="11"/>
        <v>-13.218487500955858</v>
      </c>
      <c r="C47" s="17">
        <f>0.218311003</f>
        <v>0.218311003</v>
      </c>
      <c r="D47" s="17">
        <f t="shared" si="7"/>
        <v>0.30873838125787345</v>
      </c>
      <c r="E47" s="17">
        <f t="shared" si="8"/>
        <v>0.6174767625157469</v>
      </c>
      <c r="F47" s="12">
        <f t="shared" si="9"/>
        <v>0.00036385167166666667</v>
      </c>
      <c r="G47" s="12">
        <f t="shared" si="10"/>
        <v>7.94328233847767E-05</v>
      </c>
      <c r="H47" s="17"/>
      <c r="I47" s="19"/>
    </row>
    <row r="48" spans="1:9" ht="12.75">
      <c r="A48" s="11">
        <v>-12</v>
      </c>
      <c r="B48" s="5">
        <f t="shared" si="11"/>
        <v>-14.21848751116398</v>
      </c>
      <c r="C48" s="17">
        <f>0.194569886</f>
        <v>0.194569886</v>
      </c>
      <c r="D48" s="17">
        <f t="shared" si="7"/>
        <v>0.275163371610587</v>
      </c>
      <c r="E48" s="17">
        <f t="shared" si="8"/>
        <v>0.550326743221174</v>
      </c>
      <c r="F48" s="12">
        <f t="shared" si="9"/>
        <v>0.00032428314333333335</v>
      </c>
      <c r="G48" s="12">
        <f t="shared" si="10"/>
        <v>6.309573423008833E-05</v>
      </c>
      <c r="H48" s="17"/>
      <c r="I48" s="19"/>
    </row>
    <row r="49" spans="1:9" ht="12.75">
      <c r="A49" s="11">
        <v>-13</v>
      </c>
      <c r="B49" s="5">
        <f t="shared" si="11"/>
        <v>-15.218487532705872</v>
      </c>
      <c r="C49" s="17">
        <f>0.173410593</f>
        <v>0.173410593</v>
      </c>
      <c r="D49" s="17">
        <f t="shared" si="7"/>
        <v>0.24523961247976092</v>
      </c>
      <c r="E49" s="17">
        <f t="shared" si="8"/>
        <v>0.49047922495952184</v>
      </c>
      <c r="F49" s="12">
        <f t="shared" si="9"/>
        <v>0.000289017655</v>
      </c>
      <c r="G49" s="12">
        <f t="shared" si="10"/>
        <v>5.011872294101942E-05</v>
      </c>
      <c r="H49" s="17"/>
      <c r="I49" s="19"/>
    </row>
    <row r="50" spans="1:9" ht="12.75">
      <c r="A50" s="11">
        <v>-14</v>
      </c>
      <c r="B50" s="5">
        <f t="shared" si="11"/>
        <v>-16.218487515484924</v>
      </c>
      <c r="C50" s="17">
        <f>0.154552354</f>
        <v>0.154552354</v>
      </c>
      <c r="D50" s="17">
        <f t="shared" si="7"/>
        <v>0.2185700351234877</v>
      </c>
      <c r="E50" s="17">
        <f t="shared" si="8"/>
        <v>0.4371400702469754</v>
      </c>
      <c r="F50" s="12">
        <f t="shared" si="9"/>
        <v>0.0002575872566666667</v>
      </c>
      <c r="G50" s="12">
        <f t="shared" si="10"/>
        <v>3.9810716878235525E-05</v>
      </c>
      <c r="H50" s="17"/>
      <c r="I50" s="19"/>
    </row>
    <row r="51" spans="1:9" ht="12.75">
      <c r="A51" s="11">
        <v>-15</v>
      </c>
      <c r="B51" s="5">
        <f t="shared" si="11"/>
        <v>-17.218487546589987</v>
      </c>
      <c r="C51" s="17">
        <f>0.13774493</f>
        <v>0.13774493</v>
      </c>
      <c r="D51" s="17">
        <f t="shared" si="7"/>
        <v>0.19480074815413262</v>
      </c>
      <c r="E51" s="17">
        <f t="shared" si="8"/>
        <v>0.38960149630826524</v>
      </c>
      <c r="F51" s="12">
        <f t="shared" si="9"/>
        <v>0.0002295748833333333</v>
      </c>
      <c r="G51" s="12">
        <f t="shared" si="10"/>
        <v>3.1622776234508165E-05</v>
      </c>
      <c r="H51" s="17"/>
      <c r="I51" s="19"/>
    </row>
    <row r="52" spans="1:9" ht="12.75">
      <c r="A52" s="11">
        <v>-16</v>
      </c>
      <c r="B52" s="5">
        <f t="shared" si="11"/>
        <v>-18.218487552651105</v>
      </c>
      <c r="C52" s="17">
        <f>0.122765298</f>
        <v>0.122765298</v>
      </c>
      <c r="D52" s="17">
        <f t="shared" si="7"/>
        <v>0.1736163494203746</v>
      </c>
      <c r="E52" s="17">
        <f t="shared" si="8"/>
        <v>0.3472326988407492</v>
      </c>
      <c r="F52" s="12">
        <f t="shared" si="9"/>
        <v>0.00020460883</v>
      </c>
      <c r="G52" s="12">
        <f t="shared" si="10"/>
        <v>2.5118863988381336E-05</v>
      </c>
      <c r="H52" s="17"/>
      <c r="I52" s="19"/>
    </row>
    <row r="53" spans="1:9" ht="12.75">
      <c r="A53" s="11">
        <v>-17</v>
      </c>
      <c r="B53" s="5">
        <f t="shared" si="11"/>
        <v>-19.21848755366476</v>
      </c>
      <c r="C53" s="17">
        <f>0.109414687</f>
        <v>0.109414687</v>
      </c>
      <c r="D53" s="17">
        <f t="shared" si="7"/>
        <v>0.15473573427820717</v>
      </c>
      <c r="E53" s="17">
        <f t="shared" si="8"/>
        <v>0.30947146855641433</v>
      </c>
      <c r="F53" s="12">
        <f t="shared" si="9"/>
        <v>0.00018235781166666667</v>
      </c>
      <c r="G53" s="12">
        <f t="shared" si="10"/>
        <v>1.995262288551328E-05</v>
      </c>
      <c r="H53" s="17"/>
      <c r="I53" s="19"/>
    </row>
    <row r="54" spans="1:9" ht="12.75">
      <c r="A54" s="11">
        <v>-18</v>
      </c>
      <c r="B54" s="5">
        <f t="shared" si="11"/>
        <v>-20.218487503282375</v>
      </c>
      <c r="C54" s="17">
        <f>0.097515943</f>
        <v>0.097515943</v>
      </c>
      <c r="D54" s="17">
        <f t="shared" si="7"/>
        <v>0.13790836913820168</v>
      </c>
      <c r="E54" s="17">
        <f t="shared" si="8"/>
        <v>0.27581673827640335</v>
      </c>
      <c r="F54" s="12">
        <f t="shared" si="9"/>
        <v>0.00016252657166666666</v>
      </c>
      <c r="G54" s="12">
        <f t="shared" si="10"/>
        <v>1.584893189863208E-05</v>
      </c>
      <c r="H54" s="17"/>
      <c r="I54" s="19"/>
    </row>
    <row r="55" spans="1:9" ht="12.75">
      <c r="A55" s="11">
        <v>-19</v>
      </c>
      <c r="B55" s="5">
        <f t="shared" si="11"/>
        <v>-21.218487571416055</v>
      </c>
      <c r="C55" s="17">
        <f>0.086911175</f>
        <v>0.086911175</v>
      </c>
      <c r="D55" s="17">
        <f t="shared" si="7"/>
        <v>0.12291096240678148</v>
      </c>
      <c r="E55" s="17">
        <f t="shared" si="8"/>
        <v>0.24582192481356296</v>
      </c>
      <c r="F55" s="12">
        <f t="shared" si="9"/>
        <v>0.00014485195833333333</v>
      </c>
      <c r="G55" s="12">
        <f t="shared" si="10"/>
        <v>1.258925389980104E-05</v>
      </c>
      <c r="H55" s="17"/>
      <c r="I55" s="19"/>
    </row>
    <row r="56" spans="1:9" ht="12.75">
      <c r="A56" s="11">
        <v>-20</v>
      </c>
      <c r="B56" s="5">
        <f t="shared" si="11"/>
        <v>-22.218487599792343</v>
      </c>
      <c r="C56" s="17">
        <f>0.077459666</f>
        <v>0.077459666</v>
      </c>
      <c r="D56" s="17">
        <f t="shared" si="7"/>
        <v>0.10954451019409012</v>
      </c>
      <c r="E56" s="17">
        <f t="shared" si="8"/>
        <v>0.21908902038818023</v>
      </c>
      <c r="F56" s="12">
        <f t="shared" si="9"/>
        <v>0.00012909944333333332</v>
      </c>
      <c r="G56" s="12">
        <f t="shared" si="10"/>
        <v>9.999999761385925E-06</v>
      </c>
      <c r="H56" s="17"/>
      <c r="I56" s="19"/>
    </row>
    <row r="57" spans="1:9" ht="12.75">
      <c r="A57" s="11">
        <v>-22</v>
      </c>
      <c r="B57" s="5">
        <f t="shared" si="11"/>
        <v>-24.21848756536303</v>
      </c>
      <c r="C57" s="17">
        <f>0.0615284</f>
        <v>0.0615284</v>
      </c>
      <c r="D57" s="17">
        <f t="shared" si="7"/>
        <v>0.08701429775111674</v>
      </c>
      <c r="E57" s="17">
        <f t="shared" si="8"/>
        <v>0.17402859550223349</v>
      </c>
      <c r="F57" s="12">
        <f t="shared" si="9"/>
        <v>0.00010254733333333333</v>
      </c>
      <c r="G57" s="12">
        <f t="shared" si="10"/>
        <v>6.309573344266666E-06</v>
      </c>
      <c r="H57" s="17"/>
      <c r="I57" s="19"/>
    </row>
    <row r="58" spans="1:9" ht="12.75">
      <c r="A58" s="11">
        <v>-24</v>
      </c>
      <c r="B58" s="5">
        <f t="shared" si="11"/>
        <v>-26.218487628882194</v>
      </c>
      <c r="C58" s="17">
        <f>0.048873745</f>
        <v>0.048873745</v>
      </c>
      <c r="D58" s="17">
        <f t="shared" si="7"/>
        <v>0.06911791302296424</v>
      </c>
      <c r="E58" s="17">
        <f t="shared" si="8"/>
        <v>0.1382358260459285</v>
      </c>
      <c r="F58" s="12">
        <f t="shared" si="9"/>
        <v>8.145624166666667E-05</v>
      </c>
      <c r="G58" s="12">
        <f t="shared" si="10"/>
        <v>3.981071583875042E-06</v>
      </c>
      <c r="H58" s="17"/>
      <c r="I58" s="19"/>
    </row>
    <row r="59" spans="1:9" ht="12.75">
      <c r="A59" s="11">
        <v>-26</v>
      </c>
      <c r="B59" s="5">
        <f t="shared" si="11"/>
        <v>-28.218487537197866</v>
      </c>
      <c r="C59" s="17">
        <f>0.038821796</f>
        <v>0.038821796</v>
      </c>
      <c r="D59" s="17">
        <f t="shared" si="7"/>
        <v>0.05490231041888157</v>
      </c>
      <c r="E59" s="17">
        <f t="shared" si="8"/>
        <v>0.10980462083776314</v>
      </c>
      <c r="F59" s="12">
        <f t="shared" si="9"/>
        <v>6.470299333333333E-05</v>
      </c>
      <c r="G59" s="12">
        <f t="shared" si="10"/>
        <v>2.5118864077760266E-06</v>
      </c>
      <c r="H59" s="17"/>
      <c r="I59" s="19"/>
    </row>
    <row r="60" spans="1:9" ht="12.75">
      <c r="A60" s="11">
        <v>-28</v>
      </c>
      <c r="B60" s="5">
        <f t="shared" si="11"/>
        <v>-30.218487730283545</v>
      </c>
      <c r="C60" s="17">
        <f>0.030837248</f>
        <v>0.030837248</v>
      </c>
      <c r="D60" s="17">
        <f t="shared" si="7"/>
        <v>0.04361045434786261</v>
      </c>
      <c r="E60" s="17">
        <f t="shared" si="8"/>
        <v>0.08722090869572521</v>
      </c>
      <c r="F60" s="12">
        <f t="shared" si="9"/>
        <v>5.139541333333334E-05</v>
      </c>
      <c r="G60" s="12">
        <f t="shared" si="10"/>
        <v>1.5848931070225069E-06</v>
      </c>
      <c r="H60" s="17"/>
      <c r="I60" s="19"/>
    </row>
    <row r="61" spans="1:9" ht="12.75">
      <c r="A61" s="11">
        <v>-30</v>
      </c>
      <c r="B61" s="5">
        <f t="shared" si="11"/>
        <v>-32.21848764787269</v>
      </c>
      <c r="C61" s="17">
        <f>0.024494897</f>
        <v>0.024494897</v>
      </c>
      <c r="D61" s="17">
        <f t="shared" si="7"/>
        <v>0.034641015546332046</v>
      </c>
      <c r="E61" s="17">
        <f t="shared" si="8"/>
        <v>0.06928203109266409</v>
      </c>
      <c r="F61" s="12">
        <f t="shared" si="9"/>
        <v>4.0824828333333336E-05</v>
      </c>
      <c r="G61" s="12">
        <f t="shared" si="10"/>
        <v>9.999999650676817E-07</v>
      </c>
      <c r="H61" s="17"/>
      <c r="I61" s="19"/>
    </row>
    <row r="62" spans="1:9" ht="12.75">
      <c r="A62" s="11">
        <v>-40</v>
      </c>
      <c r="B62" s="5">
        <f t="shared" si="11"/>
        <v>-42.21848749662874</v>
      </c>
      <c r="C62" s="17">
        <f>0.007745966692</f>
        <v>0.007745966692</v>
      </c>
      <c r="D62" s="17">
        <f t="shared" si="7"/>
        <v>0.01095445114951666</v>
      </c>
      <c r="E62" s="17">
        <f t="shared" si="8"/>
        <v>0.02190890229903332</v>
      </c>
      <c r="F62" s="12">
        <f t="shared" si="9"/>
        <v>1.2909944486666666E-05</v>
      </c>
      <c r="G62" s="12">
        <f t="shared" si="10"/>
        <v>9.999999998928904E-08</v>
      </c>
      <c r="H62" s="17"/>
      <c r="I62" s="14"/>
    </row>
    <row r="63" spans="1:9" ht="12.75">
      <c r="A63" s="11">
        <v>-50</v>
      </c>
      <c r="B63" s="5">
        <f t="shared" si="11"/>
        <v>-52.21848749539471</v>
      </c>
      <c r="C63" s="17">
        <f>0.002449489743</f>
        <v>0.002449489743</v>
      </c>
      <c r="D63" s="17">
        <f t="shared" si="7"/>
        <v>0.0034641016154443875</v>
      </c>
      <c r="E63" s="17">
        <f t="shared" si="8"/>
        <v>0.006928203230888775</v>
      </c>
      <c r="F63" s="12">
        <f t="shared" si="9"/>
        <v>4.0824829050000004E-06</v>
      </c>
      <c r="G63" s="12">
        <f t="shared" si="10"/>
        <v>1.0000000001770344E-08</v>
      </c>
      <c r="H63" s="17"/>
      <c r="I63" s="14"/>
    </row>
    <row r="64" spans="1:9" ht="13.5" thickBot="1">
      <c r="A64" s="9">
        <v>-60</v>
      </c>
      <c r="B64" s="8">
        <f t="shared" si="11"/>
        <v>-62.21848749662874</v>
      </c>
      <c r="C64" s="18">
        <f>0.0007745966692</f>
        <v>0.0007745966692</v>
      </c>
      <c r="D64" s="18">
        <f t="shared" si="7"/>
        <v>0.001095445114951666</v>
      </c>
      <c r="E64" s="18">
        <f t="shared" si="8"/>
        <v>0.002190890229903332</v>
      </c>
      <c r="F64" s="13">
        <f t="shared" si="9"/>
        <v>1.2909944486666666E-06</v>
      </c>
      <c r="G64" s="13">
        <f t="shared" si="10"/>
        <v>9.999999998928903E-10</v>
      </c>
      <c r="H64" s="18"/>
      <c r="I64" s="15"/>
    </row>
    <row r="65" ht="13.5" thickTop="1"/>
  </sheetData>
  <printOptions/>
  <pageMargins left="0.75" right="0.45" top="0.25" bottom="0.49" header="0.4921259845" footer="0.4921259845"/>
  <pageSetup fitToHeight="1" fitToWidth="1" horizontalDpi="300" verticalDpi="3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2004-01-29T12:50:44Z</dcterms:created>
  <dcterms:modified xsi:type="dcterms:W3CDTF">2006-09-25T10:56:14Z</dcterms:modified>
  <cp:category/>
  <cp:version/>
  <cp:contentType/>
  <cp:contentStatus/>
</cp:coreProperties>
</file>