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375" windowHeight="9120" tabRatio="601" activeTab="0"/>
  </bookViews>
  <sheets>
    <sheet name="XY" sheetId="1" r:id="rId1"/>
  </sheets>
  <definedNames>
    <definedName name="_xlnm.Print_Area" localSheetId="0">'XY'!$J$2:$S$69</definedName>
    <definedName name="Z_5351DC21_8DCF_41DE_A9C6_99C9A76AF1E4_.wvu.PrintArea" localSheetId="0" hidden="1">'XY'!$J$2:$S$69</definedName>
  </definedNames>
  <calcPr fullCalcOnLoad="1"/>
</workbook>
</file>

<file path=xl/comments1.xml><?xml version="1.0" encoding="utf-8"?>
<comments xmlns="http://schemas.openxmlformats.org/spreadsheetml/2006/main">
  <authors>
    <author>Eberhard Sengpiel</author>
  </authors>
  <commentList>
    <comment ref="G7" authorId="0">
      <text>
        <r>
          <rPr>
            <b/>
            <sz val="8"/>
            <rFont val="Arial Narrow"/>
            <family val="2"/>
          </rPr>
          <t>Achsenwinkel a eingeben</t>
        </r>
        <r>
          <rPr>
            <sz val="8"/>
            <rFont val="Arial Narrow"/>
            <family val="2"/>
          </rPr>
          <t xml:space="preserve">
</t>
        </r>
      </text>
    </comment>
    <comment ref="G5" authorId="0">
      <text>
        <r>
          <rPr>
            <b/>
            <sz val="8"/>
            <rFont val="Arial Narrow"/>
            <family val="2"/>
          </rPr>
          <t>Charakteristik A eingeben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<sst xmlns="http://schemas.openxmlformats.org/spreadsheetml/2006/main" count="26" uniqueCount="26">
  <si>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A von 0,0 bis 1,0</t>
  </si>
  <si>
    <t>Eingabe A:</t>
  </si>
  <si>
    <r>
      <t xml:space="preserve">Eingabe Achsenwinkel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:</t>
    </r>
  </si>
  <si>
    <t>Hörereignisrichtung ist b1</t>
  </si>
  <si>
    <t>q</t>
  </si>
  <si>
    <t>X</t>
  </si>
  <si>
    <t>Y</t>
  </si>
  <si>
    <t>X/Y</t>
  </si>
  <si>
    <r>
      <t xml:space="preserve">D </t>
    </r>
    <r>
      <rPr>
        <sz val="10"/>
        <rFont val="Arial"/>
        <family val="2"/>
      </rPr>
      <t>L</t>
    </r>
  </si>
  <si>
    <t>b1</t>
  </si>
  <si>
    <t>Leistungssumme</t>
  </si>
  <si>
    <t>Eingabe Fein-Winkel:</t>
  </si>
  <si>
    <t>Acht bis Kugel</t>
  </si>
  <si>
    <t>Die Kurve der Leistungssumme ist die Stereo-Richtcharakteristik des X/Y-Mikrofonsystems</t>
  </si>
  <si>
    <t>XY-Intensitäts-Stereo-Richtcharakteristik Stereo-Aufnahmebereich</t>
  </si>
  <si>
    <t>Niere</t>
  </si>
  <si>
    <t>A = 0,5</t>
  </si>
  <si>
    <t>Super-Niere</t>
  </si>
  <si>
    <t>A = 0,366</t>
  </si>
  <si>
    <t>Hyper-Niere</t>
  </si>
  <si>
    <t>A = 0,25</t>
  </si>
  <si>
    <t>Acht</t>
  </si>
  <si>
    <t>A = 0</t>
  </si>
  <si>
    <t>Breite Niere</t>
  </si>
  <si>
    <t>A = 0,63</t>
  </si>
  <si>
    <t>Siehe: Leistungssumme Superniere 100°                                sengpielaudio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</si>
</sst>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\ &quot;%&quot;"/>
    <numFmt numFmtId="185" formatCode="\5&quot;°&quot;"/>
    <numFmt numFmtId="186" formatCode="0&quot;°&quot;"/>
    <numFmt numFmtId="187" formatCode="0.000\ &quot;dB&quot;"/>
    <numFmt numFmtId="188" formatCode="0.00\ &quot;dB&quot;"/>
    <numFmt numFmtId="189" formatCode="0.0\ &quot;%&quot;"/>
    <numFmt numFmtId="190" formatCode="0\ &quot;dB&quot;"/>
    <numFmt numFmtId="191" formatCode="0.0&quot;°&quot;"/>
    <numFmt numFmtId="192" formatCode="0.0"/>
    <numFmt numFmtId="193" formatCode="0.00&quot;°&quot;"/>
    <numFmt numFmtId="194" formatCode="0.000&quot;°&quot;"/>
    <numFmt numFmtId="195" formatCode="0.0000&quot;°&quot;"/>
    <numFmt numFmtId="196" formatCode="0.00000&quot;°&quot;"/>
    <numFmt numFmtId="197" formatCode="0.0%"/>
  </numFmts>
  <fonts count="25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4.25"/>
      <name val="Arial"/>
      <family val="0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sz val="14"/>
      <name val="Arial"/>
      <family val="2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i/>
      <sz val="14"/>
      <color indexed="9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Symbol"/>
      <family val="1"/>
    </font>
    <font>
      <sz val="8"/>
      <name val="Tahoma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6" fontId="0" fillId="0" borderId="0" xfId="0" applyNumberFormat="1" applyFont="1" applyAlignment="1">
      <alignment horizontal="center"/>
    </xf>
    <xf numFmtId="186" fontId="0" fillId="0" borderId="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8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76" fontId="0" fillId="0" borderId="0" xfId="17" applyNumberFormat="1" applyFont="1" applyBorder="1" applyAlignment="1">
      <alignment horizontal="center"/>
    </xf>
    <xf numFmtId="19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93" fontId="0" fillId="0" borderId="1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91" fontId="0" fillId="0" borderId="3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4" xfId="0" applyNumberFormat="1" applyBorder="1" applyAlignment="1">
      <alignment horizontal="center"/>
    </xf>
    <xf numFmtId="176" fontId="0" fillId="0" borderId="3" xfId="17" applyNumberFormat="1" applyFont="1" applyBorder="1" applyAlignment="1">
      <alignment horizontal="center"/>
    </xf>
    <xf numFmtId="176" fontId="0" fillId="0" borderId="5" xfId="17" applyNumberFormat="1" applyFont="1" applyBorder="1" applyAlignment="1">
      <alignment horizontal="center"/>
    </xf>
    <xf numFmtId="176" fontId="0" fillId="0" borderId="4" xfId="17" applyNumberFormat="1" applyFont="1" applyBorder="1" applyAlignment="1">
      <alignment horizontal="center"/>
    </xf>
    <xf numFmtId="174" fontId="0" fillId="0" borderId="3" xfId="0" applyNumberFormat="1" applyBorder="1" applyAlignment="1">
      <alignment horizontal="center"/>
    </xf>
    <xf numFmtId="174" fontId="0" fillId="0" borderId="4" xfId="0" applyNumberFormat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86" fontId="0" fillId="0" borderId="6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87" fontId="0" fillId="0" borderId="5" xfId="0" applyNumberFormat="1" applyFont="1" applyBorder="1" applyAlignment="1">
      <alignment horizontal="center"/>
    </xf>
    <xf numFmtId="184" fontId="0" fillId="0" borderId="5" xfId="0" applyNumberFormat="1" applyFon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176" fontId="0" fillId="0" borderId="2" xfId="17" applyNumberFormat="1" applyFont="1" applyBorder="1" applyAlignment="1">
      <alignment horizontal="center"/>
    </xf>
    <xf numFmtId="193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91" fontId="0" fillId="0" borderId="0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91" fontId="0" fillId="3" borderId="7" xfId="0" applyNumberFormat="1" applyFont="1" applyFill="1" applyBorder="1" applyAlignment="1">
      <alignment horizontal="center"/>
    </xf>
    <xf numFmtId="193" fontId="0" fillId="4" borderId="7" xfId="0" applyNumberFormat="1" applyFill="1" applyBorder="1" applyAlignment="1">
      <alignment horizontal="center"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0" fillId="5" borderId="0" xfId="0" applyFont="1" applyFill="1" applyBorder="1" applyAlignment="1">
      <alignment/>
    </xf>
    <xf numFmtId="0" fontId="15" fillId="5" borderId="0" xfId="0" applyFont="1" applyFill="1" applyAlignment="1">
      <alignment/>
    </xf>
    <xf numFmtId="191" fontId="12" fillId="5" borderId="0" xfId="0" applyNumberFormat="1" applyFont="1" applyFill="1" applyBorder="1" applyAlignment="1">
      <alignment horizontal="left"/>
    </xf>
    <xf numFmtId="0" fontId="15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Superniere/Superniere, </a:t>
            </a:r>
            <a:r>
              <a:rPr lang="en-US" cap="none" sz="1400" b="0" i="0" u="none" baseline="0"/>
              <a:t>a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= variabel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0855"/>
          <c:w val="0.47725"/>
          <c:h val="0.7352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XY!$C$11:$C$82</c:f>
              <c:numCache>
                <c:ptCount val="72"/>
                <c:pt idx="0">
                  <c:v>0.7713840701993853</c:v>
                </c:pt>
                <c:pt idx="1">
                  <c:v>0.7270889192646695</c:v>
                </c:pt>
                <c:pt idx="2">
                  <c:v>0.68</c:v>
                </c:pt>
                <c:pt idx="3">
                  <c:v>0.6304756875140476</c:v>
                </c:pt>
                <c:pt idx="4">
                  <c:v>0.5788928917284281</c:v>
                </c:pt>
                <c:pt idx="5">
                  <c:v>0.5256441888656133</c:v>
                </c:pt>
                <c:pt idx="6">
                  <c:v>0.47113483370683545</c:v>
                </c:pt>
                <c:pt idx="7">
                  <c:v>0.4157796753585012</c:v>
                </c:pt>
                <c:pt idx="8">
                  <c:v>0.36000000000000004</c:v>
                </c:pt>
                <c:pt idx="9">
                  <c:v>0.30422032464149884</c:v>
                </c:pt>
                <c:pt idx="10">
                  <c:v>0.24886516629316457</c:v>
                </c:pt>
                <c:pt idx="11">
                  <c:v>0.19435581113438663</c:v>
                </c:pt>
                <c:pt idx="12">
                  <c:v>0.141107108271572</c:v>
                </c:pt>
                <c:pt idx="13">
                  <c:v>0.08952431248595238</c:v>
                </c:pt>
                <c:pt idx="14">
                  <c:v>0.04000000000000015</c:v>
                </c:pt>
                <c:pt idx="15">
                  <c:v>0.007088919264669535</c:v>
                </c:pt>
                <c:pt idx="16">
                  <c:v>0.051384070199385234</c:v>
                </c:pt>
                <c:pt idx="17">
                  <c:v>0.09254833995939038</c:v>
                </c:pt>
                <c:pt idx="18">
                  <c:v>0.13026844359614587</c:v>
                </c:pt>
                <c:pt idx="19">
                  <c:v>0.1642573083449549</c:v>
                </c:pt>
                <c:pt idx="20">
                  <c:v>0.19425625842204075</c:v>
                </c:pt>
                <c:pt idx="21">
                  <c:v>0.22003698370345603</c:v>
                </c:pt>
                <c:pt idx="22">
                  <c:v>0.2414032773029814</c:v>
                </c:pt>
                <c:pt idx="23">
                  <c:v>0.25819252882500365</c:v>
                </c:pt>
                <c:pt idx="24">
                  <c:v>0.27027696192781314</c:v>
                </c:pt>
                <c:pt idx="25">
                  <c:v>0.2775646067787172</c:v>
                </c:pt>
                <c:pt idx="26">
                  <c:v>0.28</c:v>
                </c:pt>
                <c:pt idx="27">
                  <c:v>0.2775646067787172</c:v>
                </c:pt>
                <c:pt idx="28">
                  <c:v>0.27027696192781325</c:v>
                </c:pt>
                <c:pt idx="29">
                  <c:v>0.25819252882500376</c:v>
                </c:pt>
                <c:pt idx="30">
                  <c:v>0.2414032773029814</c:v>
                </c:pt>
                <c:pt idx="31">
                  <c:v>0.22003698370345603</c:v>
                </c:pt>
                <c:pt idx="32">
                  <c:v>0.19425625842204086</c:v>
                </c:pt>
                <c:pt idx="33">
                  <c:v>0.1642573083449549</c:v>
                </c:pt>
                <c:pt idx="34">
                  <c:v>0.13026844359614598</c:v>
                </c:pt>
                <c:pt idx="35">
                  <c:v>0.09254833995939066</c:v>
                </c:pt>
                <c:pt idx="36">
                  <c:v>0.05138407019938529</c:v>
                </c:pt>
                <c:pt idx="37">
                  <c:v>0.007088919264669702</c:v>
                </c:pt>
                <c:pt idx="38">
                  <c:v>0.0400000000000002</c:v>
                </c:pt>
                <c:pt idx="39">
                  <c:v>0.089524312485952</c:v>
                </c:pt>
                <c:pt idx="40">
                  <c:v>0.1411071082715721</c:v>
                </c:pt>
                <c:pt idx="41">
                  <c:v>0.19435581113438677</c:v>
                </c:pt>
                <c:pt idx="42">
                  <c:v>0.24886516629316457</c:v>
                </c:pt>
                <c:pt idx="43">
                  <c:v>0.30422032464149873</c:v>
                </c:pt>
                <c:pt idx="44">
                  <c:v>0.3599999999999999</c:v>
                </c:pt>
                <c:pt idx="45">
                  <c:v>0.415779675358501</c:v>
                </c:pt>
                <c:pt idx="46">
                  <c:v>0.4711348337068352</c:v>
                </c:pt>
                <c:pt idx="47">
                  <c:v>0.5256441888656129</c:v>
                </c:pt>
                <c:pt idx="48">
                  <c:v>0.5788928917284276</c:v>
                </c:pt>
                <c:pt idx="49">
                  <c:v>0.6304756875140473</c:v>
                </c:pt>
                <c:pt idx="50">
                  <c:v>0.6799999999999995</c:v>
                </c:pt>
                <c:pt idx="51">
                  <c:v>0.7270889192646695</c:v>
                </c:pt>
                <c:pt idx="52">
                  <c:v>0.771384070199385</c:v>
                </c:pt>
                <c:pt idx="53">
                  <c:v>0.8125483399593902</c:v>
                </c:pt>
                <c:pt idx="54">
                  <c:v>0.8502684435961458</c:v>
                </c:pt>
                <c:pt idx="55">
                  <c:v>0.8842573083449546</c:v>
                </c:pt>
                <c:pt idx="56">
                  <c:v>0.9142562584220406</c:v>
                </c:pt>
                <c:pt idx="57">
                  <c:v>0.940036983703456</c:v>
                </c:pt>
                <c:pt idx="58">
                  <c:v>0.9614032773029811</c:v>
                </c:pt>
                <c:pt idx="59">
                  <c:v>0.9781925288250037</c:v>
                </c:pt>
                <c:pt idx="60">
                  <c:v>0.9902769619278131</c:v>
                </c:pt>
                <c:pt idx="61">
                  <c:v>0.9975646067787172</c:v>
                </c:pt>
                <c:pt idx="62">
                  <c:v>1</c:v>
                </c:pt>
                <c:pt idx="63">
                  <c:v>0.9975646067787172</c:v>
                </c:pt>
                <c:pt idx="64">
                  <c:v>0.9902769619278132</c:v>
                </c:pt>
                <c:pt idx="65">
                  <c:v>0.9781925288250037</c:v>
                </c:pt>
                <c:pt idx="66">
                  <c:v>0.9614032773029816</c:v>
                </c:pt>
                <c:pt idx="67">
                  <c:v>0.9400369837034561</c:v>
                </c:pt>
                <c:pt idx="68">
                  <c:v>0.9142562584220407</c:v>
                </c:pt>
                <c:pt idx="69">
                  <c:v>0.8842573083449548</c:v>
                </c:pt>
                <c:pt idx="70">
                  <c:v>0.8502684435961463</c:v>
                </c:pt>
                <c:pt idx="71">
                  <c:v>0.8125483399593905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XY!$D$11:$D$82</c:f>
              <c:numCache>
                <c:ptCount val="72"/>
                <c:pt idx="0">
                  <c:v>0.7713840701993853</c:v>
                </c:pt>
                <c:pt idx="1">
                  <c:v>0.8125483399593905</c:v>
                </c:pt>
                <c:pt idx="2">
                  <c:v>0.850268443596146</c:v>
                </c:pt>
                <c:pt idx="3">
                  <c:v>0.8842573083449548</c:v>
                </c:pt>
                <c:pt idx="4">
                  <c:v>0.9142562584220407</c:v>
                </c:pt>
                <c:pt idx="5">
                  <c:v>0.940036983703456</c:v>
                </c:pt>
                <c:pt idx="6">
                  <c:v>0.9614032773029814</c:v>
                </c:pt>
                <c:pt idx="7">
                  <c:v>0.9781925288250037</c:v>
                </c:pt>
                <c:pt idx="8">
                  <c:v>0.9902769619278131</c:v>
                </c:pt>
                <c:pt idx="9">
                  <c:v>0.9975646067787172</c:v>
                </c:pt>
                <c:pt idx="10">
                  <c:v>1</c:v>
                </c:pt>
                <c:pt idx="11">
                  <c:v>0.9975646067787172</c:v>
                </c:pt>
                <c:pt idx="12">
                  <c:v>0.9902769619278131</c:v>
                </c:pt>
                <c:pt idx="13">
                  <c:v>0.9781925288250037</c:v>
                </c:pt>
                <c:pt idx="14">
                  <c:v>0.9614032773029814</c:v>
                </c:pt>
                <c:pt idx="15">
                  <c:v>0.940036983703456</c:v>
                </c:pt>
                <c:pt idx="16">
                  <c:v>0.9142562584220407</c:v>
                </c:pt>
                <c:pt idx="17">
                  <c:v>0.8842573083449548</c:v>
                </c:pt>
                <c:pt idx="18">
                  <c:v>0.850268443596146</c:v>
                </c:pt>
                <c:pt idx="19">
                  <c:v>0.8125483399593904</c:v>
                </c:pt>
                <c:pt idx="20">
                  <c:v>0.7713840701993853</c:v>
                </c:pt>
                <c:pt idx="21">
                  <c:v>0.7270889192646695</c:v>
                </c:pt>
                <c:pt idx="22">
                  <c:v>0.6799999999999999</c:v>
                </c:pt>
                <c:pt idx="23">
                  <c:v>0.6304756875140476</c:v>
                </c:pt>
                <c:pt idx="24">
                  <c:v>0.5788928917284281</c:v>
                </c:pt>
                <c:pt idx="25">
                  <c:v>0.5256441888656134</c:v>
                </c:pt>
                <c:pt idx="26">
                  <c:v>0.47113483370683534</c:v>
                </c:pt>
                <c:pt idx="27">
                  <c:v>0.4157796753585012</c:v>
                </c:pt>
                <c:pt idx="28">
                  <c:v>0.36000000000000004</c:v>
                </c:pt>
                <c:pt idx="29">
                  <c:v>0.30422032464149884</c:v>
                </c:pt>
                <c:pt idx="30">
                  <c:v>0.24886516629316446</c:v>
                </c:pt>
                <c:pt idx="31">
                  <c:v>0.19435581113438663</c:v>
                </c:pt>
                <c:pt idx="32">
                  <c:v>0.141107108271572</c:v>
                </c:pt>
                <c:pt idx="33">
                  <c:v>0.08952431248595238</c:v>
                </c:pt>
                <c:pt idx="34">
                  <c:v>0.039999999999999813</c:v>
                </c:pt>
                <c:pt idx="35">
                  <c:v>0.007088919264669369</c:v>
                </c:pt>
                <c:pt idx="36">
                  <c:v>0.051384070199385234</c:v>
                </c:pt>
                <c:pt idx="37">
                  <c:v>0.09254833995939038</c:v>
                </c:pt>
                <c:pt idx="38">
                  <c:v>0.1302684435961461</c:v>
                </c:pt>
                <c:pt idx="39">
                  <c:v>0.16425730834495467</c:v>
                </c:pt>
                <c:pt idx="40">
                  <c:v>0.19425625842204075</c:v>
                </c:pt>
                <c:pt idx="41">
                  <c:v>0.22003698370345603</c:v>
                </c:pt>
                <c:pt idx="42">
                  <c:v>0.2414032773029814</c:v>
                </c:pt>
                <c:pt idx="43">
                  <c:v>0.25819252882500365</c:v>
                </c:pt>
                <c:pt idx="44">
                  <c:v>0.27027696192781314</c:v>
                </c:pt>
                <c:pt idx="45">
                  <c:v>0.2775646067787172</c:v>
                </c:pt>
                <c:pt idx="46">
                  <c:v>0.28</c:v>
                </c:pt>
                <c:pt idx="47">
                  <c:v>0.2775646067787172</c:v>
                </c:pt>
                <c:pt idx="48">
                  <c:v>0.27027696192781325</c:v>
                </c:pt>
                <c:pt idx="49">
                  <c:v>0.25819252882500376</c:v>
                </c:pt>
                <c:pt idx="50">
                  <c:v>0.2414032773029815</c:v>
                </c:pt>
                <c:pt idx="51">
                  <c:v>0.22003698370345592</c:v>
                </c:pt>
                <c:pt idx="52">
                  <c:v>0.19425625842204075</c:v>
                </c:pt>
                <c:pt idx="53">
                  <c:v>0.16425730834495478</c:v>
                </c:pt>
                <c:pt idx="54">
                  <c:v>0.13026844359614598</c:v>
                </c:pt>
                <c:pt idx="55">
                  <c:v>0.09254833995939055</c:v>
                </c:pt>
                <c:pt idx="56">
                  <c:v>0.05138407019938529</c:v>
                </c:pt>
                <c:pt idx="57">
                  <c:v>0.007088919264669258</c:v>
                </c:pt>
                <c:pt idx="58">
                  <c:v>0.0399999999999997</c:v>
                </c:pt>
                <c:pt idx="59">
                  <c:v>0.0895243124859525</c:v>
                </c:pt>
                <c:pt idx="60">
                  <c:v>0.1411071082715721</c:v>
                </c:pt>
                <c:pt idx="61">
                  <c:v>0.19435581113438677</c:v>
                </c:pt>
                <c:pt idx="62">
                  <c:v>0.24886516629316457</c:v>
                </c:pt>
                <c:pt idx="63">
                  <c:v>0.30422032464149873</c:v>
                </c:pt>
                <c:pt idx="64">
                  <c:v>0.3599999999999999</c:v>
                </c:pt>
                <c:pt idx="65">
                  <c:v>0.415779675358501</c:v>
                </c:pt>
                <c:pt idx="66">
                  <c:v>0.4711348337068352</c:v>
                </c:pt>
                <c:pt idx="67">
                  <c:v>0.5256441888656129</c:v>
                </c:pt>
                <c:pt idx="68">
                  <c:v>0.5788928917284282</c:v>
                </c:pt>
                <c:pt idx="69">
                  <c:v>0.6304756875140478</c:v>
                </c:pt>
                <c:pt idx="70">
                  <c:v>0.6799999999999995</c:v>
                </c:pt>
                <c:pt idx="71">
                  <c:v>0.7270889192646695</c:v>
                </c:pt>
              </c:numCache>
            </c:numRef>
          </c:val>
        </c:ser>
        <c:ser>
          <c:idx val="2"/>
          <c:order val="2"/>
          <c:tx>
            <c:strRef>
              <c:f>XY!$A$9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XY!$B$9:$I$9</c:f>
              <c:numCache>
                <c:ptCount val="8"/>
              </c:numCache>
            </c:numRef>
          </c:val>
        </c:ser>
        <c:axId val="803581"/>
        <c:axId val="7232230"/>
      </c:radarChart>
      <c:catAx>
        <c:axId val="803581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7232230"/>
        <c:crosses val="autoZero"/>
        <c:auto val="0"/>
        <c:lblOffset val="100"/>
        <c:noMultiLvlLbl val="0"/>
      </c:catAx>
      <c:valAx>
        <c:axId val="7232230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803581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Stereo-Richtcharakteristik
Empfindlichkeit des Aufnahmebereichs</a:t>
            </a:r>
          </a:p>
        </c:rich>
      </c:tx>
      <c:layout>
        <c:manualLayout>
          <c:xMode val="factor"/>
          <c:yMode val="factor"/>
          <c:x val="-0.03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6"/>
          <c:w val="0.8055"/>
          <c:h val="0.72075"/>
        </c:manualLayout>
      </c:layout>
      <c:radarChart>
        <c:radarStyle val="standard"/>
        <c:varyColors val="0"/>
        <c:ser>
          <c:idx val="7"/>
          <c:order val="0"/>
          <c:tx>
            <c:strRef>
              <c:f>XY!$I$10</c:f>
              <c:strCache>
                <c:ptCount val="1"/>
                <c:pt idx="0">
                  <c:v>Leistungssumme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XY!$B$11:$B$82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180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XY!$I$11:$I$82</c:f>
              <c:numCache>
                <c:ptCount val="72"/>
                <c:pt idx="0">
                  <c:v>0</c:v>
                </c:pt>
                <c:pt idx="1">
                  <c:v>-0.0042852072774347974</c:v>
                </c:pt>
                <c:pt idx="2">
                  <c:v>-0.017223692504532328</c:v>
                </c:pt>
                <c:pt idx="3">
                  <c:v>-0.03906308437076947</c:v>
                </c:pt>
                <c:pt idx="4">
                  <c:v>-0.07021299037856919</c:v>
                </c:pt>
                <c:pt idx="5">
                  <c:v>-0.11124067206843122</c:v>
                </c:pt>
                <c:pt idx="6">
                  <c:v>-0.16286563666437215</c:v>
                </c:pt>
                <c:pt idx="7">
                  <c:v>-0.22595373743788505</c:v>
                </c:pt>
                <c:pt idx="8">
                  <c:v>-0.30151147772316733</c:v>
                </c:pt>
                <c:pt idx="9">
                  <c:v>-0.3906812827164867</c:v>
                </c:pt>
                <c:pt idx="10">
                  <c:v>-0.4947385464166723</c:v>
                </c:pt>
                <c:pt idx="11">
                  <c:v>-0.6150912910002073</c:v>
                </c:pt>
                <c:pt idx="12">
                  <c:v>-0.7532833095449143</c:v>
                </c:pt>
                <c:pt idx="13">
                  <c:v>-0.9110017208643452</c:v>
                </c:pt>
                <c:pt idx="14">
                  <c:v>-1.0900899713984902</c:v>
                </c:pt>
                <c:pt idx="15">
                  <c:v>-1.292567502452941</c:v>
                </c:pt>
                <c:pt idx="16">
                  <c:v>-1.520657597971169</c:v>
                </c:pt>
                <c:pt idx="17">
                  <c:v>-1.7768253876311115</c:v>
                </c:pt>
                <c:pt idx="18">
                  <c:v>-2.06382867315469</c:v>
                </c:pt>
                <c:pt idx="19">
                  <c:v>-2.384785279255715</c:v>
                </c:pt>
                <c:pt idx="20">
                  <c:v>-2.7432621720043997</c:v>
                </c:pt>
                <c:pt idx="21">
                  <c:v>-3.1433939056490114</c:v>
                </c:pt>
                <c:pt idx="22">
                  <c:v>-3.590041497094064</c:v>
                </c:pt>
                <c:pt idx="23">
                  <c:v>-4.089008331877557</c:v>
                </c:pt>
                <c:pt idx="24">
                  <c:v>-4.647338466476356</c:v>
                </c:pt>
                <c:pt idx="25">
                  <c:v>-5.273736997485161</c:v>
                </c:pt>
                <c:pt idx="26">
                  <c:v>-5.979176193383989</c:v>
                </c:pt>
                <c:pt idx="27">
                  <c:v>-6.777792660438653</c:v>
                </c:pt>
                <c:pt idx="28">
                  <c:v>-7.688254994206129</c:v>
                </c:pt>
                <c:pt idx="29">
                  <c:v>-8.73591744034488</c:v>
                </c:pt>
                <c:pt idx="30">
                  <c:v>-9.956328502663458</c:v>
                </c:pt>
                <c:pt idx="31">
                  <c:v>-11.401121517604695</c:v>
                </c:pt>
                <c:pt idx="32">
                  <c:v>-13.147968018006694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-13.147968018006694</c:v>
                </c:pt>
                <c:pt idx="41">
                  <c:v>-11.401121517604693</c:v>
                </c:pt>
                <c:pt idx="42">
                  <c:v>-9.956328502663457</c:v>
                </c:pt>
                <c:pt idx="43">
                  <c:v>-8.735917440344881</c:v>
                </c:pt>
                <c:pt idx="44">
                  <c:v>-7.688254994206133</c:v>
                </c:pt>
                <c:pt idx="45">
                  <c:v>-6.777792660438655</c:v>
                </c:pt>
                <c:pt idx="46">
                  <c:v>-5.97917619338399</c:v>
                </c:pt>
                <c:pt idx="47">
                  <c:v>-5.273736997485168</c:v>
                </c:pt>
                <c:pt idx="48">
                  <c:v>-4.647338466476361</c:v>
                </c:pt>
                <c:pt idx="49">
                  <c:v>-4.089008331877561</c:v>
                </c:pt>
                <c:pt idx="50">
                  <c:v>-3.59004149709407</c:v>
                </c:pt>
                <c:pt idx="51">
                  <c:v>-3.1433939056490114</c:v>
                </c:pt>
                <c:pt idx="52">
                  <c:v>-2.7432621720044024</c:v>
                </c:pt>
                <c:pt idx="53">
                  <c:v>-2.3847852792557163</c:v>
                </c:pt>
                <c:pt idx="54">
                  <c:v>-2.063828673154691</c:v>
                </c:pt>
                <c:pt idx="55">
                  <c:v>-1.776825387631113</c:v>
                </c:pt>
                <c:pt idx="56">
                  <c:v>-1.52065759797117</c:v>
                </c:pt>
                <c:pt idx="57">
                  <c:v>-1.292567502452941</c:v>
                </c:pt>
                <c:pt idx="58">
                  <c:v>-1.0900899713984924</c:v>
                </c:pt>
                <c:pt idx="59">
                  <c:v>-0.9110017208643452</c:v>
                </c:pt>
                <c:pt idx="60">
                  <c:v>-0.7532833095449143</c:v>
                </c:pt>
                <c:pt idx="61">
                  <c:v>-0.6150912910002052</c:v>
                </c:pt>
                <c:pt idx="62">
                  <c:v>-0.4947385464166723</c:v>
                </c:pt>
                <c:pt idx="63">
                  <c:v>-0.3906812827164867</c:v>
                </c:pt>
                <c:pt idx="64">
                  <c:v>-0.30151147772316733</c:v>
                </c:pt>
                <c:pt idx="65">
                  <c:v>-0.22595373743788505</c:v>
                </c:pt>
                <c:pt idx="66">
                  <c:v>-0.16286563666437215</c:v>
                </c:pt>
                <c:pt idx="67">
                  <c:v>-0.11124067206843122</c:v>
                </c:pt>
                <c:pt idx="68">
                  <c:v>-0.07021299037856919</c:v>
                </c:pt>
                <c:pt idx="69">
                  <c:v>-0.03906308437076947</c:v>
                </c:pt>
                <c:pt idx="70">
                  <c:v>-0.01722369250453426</c:v>
                </c:pt>
                <c:pt idx="71">
                  <c:v>-0.0042852072774347974</c:v>
                </c:pt>
              </c:numCache>
            </c:numRef>
          </c:val>
        </c:ser>
        <c:axId val="65090071"/>
        <c:axId val="48939728"/>
      </c:radarChart>
      <c:catAx>
        <c:axId val="6509007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939728"/>
        <c:crosses val="autoZero"/>
        <c:auto val="0"/>
        <c:lblOffset val="100"/>
        <c:noMultiLvlLbl val="0"/>
      </c:catAx>
      <c:valAx>
        <c:axId val="48939728"/>
        <c:scaling>
          <c:orientation val="minMax"/>
          <c:max val="0"/>
          <c:min val="-18"/>
        </c:scaling>
        <c:axPos val="l"/>
        <c:majorGridlines/>
        <c:delete val="0"/>
        <c:numFmt formatCode="0\ &quot;dB&quot;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090071"/>
        <c:crossesAt val="1"/>
        <c:crossBetween val="between"/>
        <c:dispUnits/>
        <c:majorUnit val="3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0.48875</cdr:y>
    </cdr:from>
    <cdr:to>
      <cdr:x>0.502</cdr:x>
      <cdr:y>0.54325</cdr:y>
    </cdr:to>
    <cdr:sp>
      <cdr:nvSpPr>
        <cdr:cNvPr id="1" name="Text 2"/>
        <cdr:cNvSpPr txBox="1">
          <a:spLocks noChangeArrowheads="1"/>
        </cdr:cNvSpPr>
      </cdr:nvSpPr>
      <cdr:spPr>
        <a:xfrm>
          <a:off x="3276600" y="2466975"/>
          <a:ext cx="104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17</xdr:col>
      <xdr:colOff>600075</xdr:colOff>
      <xdr:row>29</xdr:row>
      <xdr:rowOff>76200</xdr:rowOff>
    </xdr:to>
    <xdr:graphicFrame>
      <xdr:nvGraphicFramePr>
        <xdr:cNvPr id="1" name="Chart 14"/>
        <xdr:cNvGraphicFramePr/>
      </xdr:nvGraphicFramePr>
      <xdr:xfrm>
        <a:off x="7010400" y="0"/>
        <a:ext cx="6743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27</xdr:row>
      <xdr:rowOff>66675</xdr:rowOff>
    </xdr:from>
    <xdr:to>
      <xdr:col>18</xdr:col>
      <xdr:colOff>95250</xdr:colOff>
      <xdr:row>73</xdr:row>
      <xdr:rowOff>9525</xdr:rowOff>
    </xdr:to>
    <xdr:graphicFrame>
      <xdr:nvGraphicFramePr>
        <xdr:cNvPr id="2" name="Chart 15"/>
        <xdr:cNvGraphicFramePr/>
      </xdr:nvGraphicFramePr>
      <xdr:xfrm>
        <a:off x="7258050" y="4724400"/>
        <a:ext cx="6753225" cy="739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2" width="5.7109375" style="0" customWidth="1"/>
    <col min="3" max="8" width="12.7109375" style="0" customWidth="1"/>
    <col min="9" max="9" width="17.00390625" style="0" customWidth="1"/>
    <col min="10" max="10" width="9.140625" style="0" customWidth="1"/>
    <col min="15" max="15" width="14.8515625" style="0" customWidth="1"/>
  </cols>
  <sheetData>
    <row r="1" spans="2:13" ht="18.75">
      <c r="B1" s="53" t="s">
        <v>14</v>
      </c>
      <c r="C1" s="53"/>
      <c r="D1" s="53"/>
      <c r="E1" s="55"/>
      <c r="F1" s="55"/>
      <c r="G1" s="56"/>
      <c r="H1" s="57"/>
      <c r="I1" s="54"/>
      <c r="K1" s="3"/>
      <c r="L1" s="10"/>
      <c r="M1" s="21"/>
    </row>
    <row r="2" spans="2:13" ht="18.75" customHeight="1">
      <c r="B2" s="59" t="s">
        <v>25</v>
      </c>
      <c r="C2" s="60"/>
      <c r="D2" s="58"/>
      <c r="E2" s="61"/>
      <c r="F2" s="62"/>
      <c r="G2" s="60"/>
      <c r="H2" s="58"/>
      <c r="I2" s="54"/>
      <c r="K2" s="3"/>
      <c r="L2" s="10"/>
      <c r="M2" s="21"/>
    </row>
    <row r="3" spans="2:13" ht="18.75" customHeight="1">
      <c r="B3" s="63" t="s">
        <v>13</v>
      </c>
      <c r="C3" s="63"/>
      <c r="D3" s="63"/>
      <c r="E3" s="63"/>
      <c r="F3" s="63"/>
      <c r="G3" s="63"/>
      <c r="H3" s="64"/>
      <c r="I3" s="65"/>
      <c r="J3" s="21"/>
      <c r="K3" s="3"/>
      <c r="L3" s="10"/>
      <c r="M3" s="21"/>
    </row>
    <row r="4" spans="2:13" ht="13.5" customHeight="1" thickBot="1">
      <c r="B4" s="48"/>
      <c r="C4" s="46"/>
      <c r="D4" s="49"/>
      <c r="E4" s="10"/>
      <c r="F4" s="21"/>
      <c r="G4" s="48"/>
      <c r="H4" t="s">
        <v>23</v>
      </c>
      <c r="I4" t="s">
        <v>24</v>
      </c>
      <c r="J4" s="47"/>
      <c r="K4" s="21"/>
      <c r="L4" s="10"/>
      <c r="M4" s="21"/>
    </row>
    <row r="5" spans="2:13" ht="13.5" customHeight="1" thickBot="1">
      <c r="B5" t="s">
        <v>0</v>
      </c>
      <c r="E5" s="47" t="s">
        <v>1</v>
      </c>
      <c r="F5" s="1"/>
      <c r="G5" s="50">
        <v>0.36</v>
      </c>
      <c r="H5" t="s">
        <v>15</v>
      </c>
      <c r="I5" t="s">
        <v>16</v>
      </c>
      <c r="J5" s="47"/>
      <c r="K5" s="3"/>
      <c r="L5" s="10"/>
      <c r="M5" s="21"/>
    </row>
    <row r="6" spans="2:10" ht="14.25" customHeight="1" thickBot="1">
      <c r="B6" t="s">
        <v>12</v>
      </c>
      <c r="F6" s="1"/>
      <c r="G6" s="4"/>
      <c r="H6" t="s">
        <v>17</v>
      </c>
      <c r="I6" t="s">
        <v>18</v>
      </c>
      <c r="J6" s="47"/>
    </row>
    <row r="7" spans="3:10" ht="13.5" thickBot="1">
      <c r="C7" s="22"/>
      <c r="D7" s="22"/>
      <c r="E7" s="48" t="s">
        <v>2</v>
      </c>
      <c r="F7" s="46"/>
      <c r="G7" s="51">
        <v>100</v>
      </c>
      <c r="H7" t="s">
        <v>19</v>
      </c>
      <c r="I7" t="s">
        <v>20</v>
      </c>
      <c r="J7" s="47"/>
    </row>
    <row r="8" spans="2:10" ht="12.75">
      <c r="B8" t="s">
        <v>3</v>
      </c>
      <c r="C8" s="22"/>
      <c r="D8" s="22"/>
      <c r="E8" s="48"/>
      <c r="F8" s="46"/>
      <c r="G8" s="49"/>
      <c r="H8" t="s">
        <v>21</v>
      </c>
      <c r="I8" t="s">
        <v>22</v>
      </c>
      <c r="J8" s="47"/>
    </row>
    <row r="9" spans="7:9" ht="13.5" customHeight="1">
      <c r="G9" s="3"/>
      <c r="H9" s="10"/>
      <c r="I9" s="21"/>
    </row>
    <row r="10" spans="1:9" ht="12.75">
      <c r="A10" s="38"/>
      <c r="B10" s="36" t="s">
        <v>4</v>
      </c>
      <c r="C10" s="39" t="s">
        <v>5</v>
      </c>
      <c r="D10" s="39" t="s">
        <v>6</v>
      </c>
      <c r="E10" s="39" t="s">
        <v>7</v>
      </c>
      <c r="F10" s="36" t="s">
        <v>8</v>
      </c>
      <c r="G10" s="39" t="s">
        <v>9</v>
      </c>
      <c r="H10" s="35">
        <f>SQRT(($C$11*$C$11)+($D$11*$D$11))</f>
        <v>1.0909018138745303</v>
      </c>
      <c r="I10" s="66" t="s">
        <v>10</v>
      </c>
    </row>
    <row r="11" spans="2:9" ht="12.75">
      <c r="B11" s="26">
        <v>0</v>
      </c>
      <c r="C11" s="31">
        <f>ABS($G$5+(1-$G$5)*COS($G$7*PI()/180/2+$B11*PI()/180))</f>
        <v>0.7713840701993853</v>
      </c>
      <c r="D11" s="31">
        <f>ABS($G$5+(1-$G$5)*COS($G$7*PI()/180/2-$B11*PI()/180))</f>
        <v>0.7713840701993853</v>
      </c>
      <c r="E11" s="40">
        <f>IF((ABS($C11/$D11))&gt;=100,100,(ABS($C11/$D11)))</f>
        <v>1</v>
      </c>
      <c r="F11" s="41">
        <f>IF((ABS(20*LOG($E11)))&gt;=40,40,(ABS(20*LOG($E11))))</f>
        <v>0</v>
      </c>
      <c r="G11" s="42">
        <f>IF((1.729349558*10^-4*$F11^4-4.932667999*10^-3*$F11^3-0.1485249855*$F11*$F11+8.81863307*$F11)&gt;100.1,100,(1.729349558*10^-4*$F11^4-4.932667999*10^-3*$F11^3-0.1485249855*$F11*$F11+8.81863307*$F11))</f>
        <v>0</v>
      </c>
      <c r="H11" s="35">
        <f>SQRT(($C11*$C11)+($D11*$D11))/$H$10</f>
        <v>1</v>
      </c>
      <c r="I11" s="43">
        <f>IF($H11&lt;0.1778,-15,20*LOG($H11))</f>
        <v>0</v>
      </c>
    </row>
    <row r="12" spans="1:9" ht="12.75">
      <c r="A12" s="6">
        <f>B11+5</f>
        <v>5</v>
      </c>
      <c r="B12" s="27"/>
      <c r="C12" s="31">
        <f>ABS($G$5+(1-$G$5)*COS($G$7*PI()/180/2+$A12*PI()/180))</f>
        <v>0.7270889192646695</v>
      </c>
      <c r="D12" s="31">
        <f>ABS($G$5+(1-$G$5)*COS($G$7*PI()/180/2-$A12*PI()/180))</f>
        <v>0.8125483399593905</v>
      </c>
      <c r="E12" s="40">
        <f aca="true" t="shared" si="0" ref="E12:E75">IF((ABS($C12/$D12))&gt;=100,100,(ABS($C12/$D12)))</f>
        <v>0.8948254319256967</v>
      </c>
      <c r="F12" s="41">
        <f aca="true" t="shared" si="1" ref="F12:F75">IF((ABS(20*LOG($E12)))&gt;=40,40,(ABS(20*LOG($E12))))</f>
        <v>0.9652336254366783</v>
      </c>
      <c r="G12" s="42">
        <f aca="true" t="shared" si="2" ref="G12:G75">IF((1.729349558*10^-4*$F12^4-4.932667999*10^-3*$F12^3-0.1485249855*$F12*$F12+8.81863307*$F12)&gt;100.1,100,(1.729349558*10^-4*$F12^4-4.932667999*10^-3*$F12^3-0.1485249855*$F12*$F12+8.81863307*$F12))</f>
        <v>8.369378249225607</v>
      </c>
      <c r="H12" s="35">
        <f aca="true" t="shared" si="3" ref="H12:H75">SQRT(($C12*$C12)+($D12*$D12))/$H$10</f>
        <v>0.9995067689585716</v>
      </c>
      <c r="I12" s="43">
        <f aca="true" t="shared" si="4" ref="I12:I75">IF($H12&lt;0.1778,-15,20*LOG($H12))</f>
        <v>-0.0042852072774347974</v>
      </c>
    </row>
    <row r="13" spans="1:9" ht="12.75">
      <c r="A13" s="18"/>
      <c r="B13" s="28">
        <f>A12+5</f>
        <v>10</v>
      </c>
      <c r="C13" s="31">
        <f>ABS($G$5+(1-$G$5)*COS($G$7*PI()/180/2+$B13*PI()/180))</f>
        <v>0.68</v>
      </c>
      <c r="D13" s="31">
        <f>ABS($G$5+(1-$G$5)*COS($G$7*PI()/180/2-$B13*PI()/180))</f>
        <v>0.850268443596146</v>
      </c>
      <c r="E13" s="40">
        <f t="shared" si="0"/>
        <v>0.7997474269702303</v>
      </c>
      <c r="F13" s="41">
        <f t="shared" si="1"/>
        <v>1.9409429699706573</v>
      </c>
      <c r="G13" s="42">
        <f t="shared" si="2"/>
        <v>16.523318171592354</v>
      </c>
      <c r="H13" s="33">
        <f t="shared" si="3"/>
        <v>0.9980190138678535</v>
      </c>
      <c r="I13" s="43">
        <f t="shared" si="4"/>
        <v>-0.017223692504532328</v>
      </c>
    </row>
    <row r="14" spans="1:9" ht="12.75">
      <c r="A14" s="6">
        <f aca="true" t="shared" si="5" ref="A14:A76">B13+5</f>
        <v>15</v>
      </c>
      <c r="B14" s="28"/>
      <c r="C14" s="31">
        <f>ABS($G$5+(1-$G$5)*COS($G$7*PI()/180/2+$A14*PI()/180))</f>
        <v>0.6304756875140476</v>
      </c>
      <c r="D14" s="30">
        <f>ABS($G$5+(1-$G$5)*COS($G$7*PI()/180/2-$A14*PI()/180))</f>
        <v>0.8842573083449548</v>
      </c>
      <c r="E14" s="40">
        <f t="shared" si="0"/>
        <v>0.7130002563327357</v>
      </c>
      <c r="F14" s="41">
        <f t="shared" si="1"/>
        <v>2.938206280273415</v>
      </c>
      <c r="G14" s="42">
        <f t="shared" si="2"/>
        <v>24.516506738462773</v>
      </c>
      <c r="H14" s="33">
        <f t="shared" si="3"/>
        <v>0.9955127939395678</v>
      </c>
      <c r="I14" s="43">
        <f t="shared" si="4"/>
        <v>-0.03906308437076947</v>
      </c>
    </row>
    <row r="15" spans="1:9" ht="12.75">
      <c r="A15" s="18"/>
      <c r="B15" s="28">
        <f aca="true" t="shared" si="6" ref="B15:B77">A14+5</f>
        <v>20</v>
      </c>
      <c r="C15" s="31">
        <f>ABS($G$5+(1-$G$5)*COS($G$7*PI()/180/2+$B15*PI()/180))</f>
        <v>0.5788928917284281</v>
      </c>
      <c r="D15" s="30">
        <f>ABS($G$5+(1-$G$5)*COS($G$7*PI()/180/2-$B15*PI()/180))</f>
        <v>0.9142562584220407</v>
      </c>
      <c r="E15" s="40">
        <f t="shared" si="0"/>
        <v>0.63318449985518</v>
      </c>
      <c r="F15" s="41">
        <f t="shared" si="1"/>
        <v>3.969394501264934</v>
      </c>
      <c r="G15" s="42">
        <f t="shared" si="2"/>
        <v>32.39889239874883</v>
      </c>
      <c r="H15" s="33">
        <f t="shared" si="3"/>
        <v>0.9919490149389317</v>
      </c>
      <c r="I15" s="43">
        <f t="shared" si="4"/>
        <v>-0.07021299037856919</v>
      </c>
    </row>
    <row r="16" spans="1:9" ht="12.75">
      <c r="A16" s="6">
        <f t="shared" si="5"/>
        <v>25</v>
      </c>
      <c r="B16" s="28"/>
      <c r="C16" s="31">
        <f>ABS($G$5+(1-$G$5)*COS($G$7*PI()/180/2+$A16*PI()/180))</f>
        <v>0.5256441888656133</v>
      </c>
      <c r="D16" s="30">
        <f>ABS($G$5+(1-$G$5)*COS($G$7*PI()/180/2-$A16*PI()/180))</f>
        <v>0.940036983703456</v>
      </c>
      <c r="E16" s="40">
        <f t="shared" si="0"/>
        <v>0.5591739452577037</v>
      </c>
      <c r="F16" s="41">
        <f t="shared" si="1"/>
        <v>5.049061455348508</v>
      </c>
      <c r="G16" s="42">
        <f t="shared" si="2"/>
        <v>40.216946609449195</v>
      </c>
      <c r="H16" s="33">
        <f t="shared" si="3"/>
        <v>0.9872746056898263</v>
      </c>
      <c r="I16" s="43">
        <f t="shared" si="4"/>
        <v>-0.11124067206843122</v>
      </c>
    </row>
    <row r="17" spans="1:13" ht="12.75">
      <c r="A17" s="18"/>
      <c r="B17" s="28">
        <f t="shared" si="6"/>
        <v>30</v>
      </c>
      <c r="C17" s="31">
        <f>ABS($G$5+(1-$G$5)*COS($G$7*PI()/180/2+$B17*PI()/180))</f>
        <v>0.47113483370683545</v>
      </c>
      <c r="D17" s="30">
        <f>ABS($G$5+(1-$G$5)*COS($G$7*PI()/180/2-$B17*PI()/180))</f>
        <v>0.9614032773029814</v>
      </c>
      <c r="E17" s="40">
        <f t="shared" si="0"/>
        <v>0.49004912384791016</v>
      </c>
      <c r="F17" s="41">
        <f t="shared" si="1"/>
        <v>6.195207658746389</v>
      </c>
      <c r="G17" s="42">
        <f t="shared" si="2"/>
        <v>48.01466177731162</v>
      </c>
      <c r="H17" s="33">
        <f t="shared" si="3"/>
        <v>0.9814240995239825</v>
      </c>
      <c r="I17" s="43">
        <f t="shared" si="4"/>
        <v>-0.16286563666437215</v>
      </c>
      <c r="M17" s="3"/>
    </row>
    <row r="18" spans="1:13" ht="12.75">
      <c r="A18" s="6">
        <f t="shared" si="5"/>
        <v>35</v>
      </c>
      <c r="B18" s="28"/>
      <c r="C18" s="44">
        <f>ABS($G$5+(1-$G$5)*COS($G$7*PI()/180/2+$A18*PI()/180))</f>
        <v>0.4157796753585012</v>
      </c>
      <c r="D18" s="30">
        <f>ABS($G$5+(1-$G$5)*COS($G$7*PI()/180/2-$A18*PI()/180))</f>
        <v>0.9781925288250037</v>
      </c>
      <c r="E18" s="40">
        <f t="shared" si="0"/>
        <v>0.42504891737205563</v>
      </c>
      <c r="F18" s="41">
        <f t="shared" si="1"/>
        <v>7.431221713241937</v>
      </c>
      <c r="G18" s="42">
        <f t="shared" si="2"/>
        <v>55.83435142985621</v>
      </c>
      <c r="H18" s="33">
        <f t="shared" si="3"/>
        <v>0.974321560693083</v>
      </c>
      <c r="I18" s="43">
        <f t="shared" si="4"/>
        <v>-0.22595373743788505</v>
      </c>
      <c r="L18" s="1"/>
      <c r="M18" s="4"/>
    </row>
    <row r="19" spans="1:13" ht="12.75">
      <c r="A19" s="18"/>
      <c r="B19" s="28">
        <f t="shared" si="6"/>
        <v>40</v>
      </c>
      <c r="C19" s="31">
        <f>ABS($G$5+(1-$G$5)*COS($G$7*PI()/180/2+$B19*PI()/180))</f>
        <v>0.36000000000000004</v>
      </c>
      <c r="D19" s="31">
        <f>ABS($G$5+(1-$G$5)*COS($G$7*PI()/180/2-$B19*PI()/180))</f>
        <v>0.9902769619278131</v>
      </c>
      <c r="E19" s="40">
        <f t="shared" si="0"/>
        <v>0.3635346613528938</v>
      </c>
      <c r="F19" s="41">
        <f t="shared" si="1"/>
        <v>8.789083497108713</v>
      </c>
      <c r="G19" s="42">
        <f t="shared" si="2"/>
        <v>63.71741160652401</v>
      </c>
      <c r="H19" s="33">
        <f t="shared" si="3"/>
        <v>0.9658827859785304</v>
      </c>
      <c r="I19" s="43">
        <f t="shared" si="4"/>
        <v>-0.30151147772316733</v>
      </c>
      <c r="L19" s="2"/>
      <c r="M19" s="5"/>
    </row>
    <row r="20" spans="1:13" ht="12.75">
      <c r="A20" s="6">
        <f t="shared" si="5"/>
        <v>45</v>
      </c>
      <c r="B20" s="28"/>
      <c r="C20" s="31">
        <f>ABS($G$5+(1-$G$5)*COS($G$7*PI()/180/2+$A20*PI()/180))</f>
        <v>0.30422032464149884</v>
      </c>
      <c r="D20" s="31">
        <f>ABS($G$5+(1-$G$5)*COS($G$7*PI()/180/2-$A20*PI()/180))</f>
        <v>0.9975646067787172</v>
      </c>
      <c r="E20" s="40">
        <f t="shared" si="0"/>
        <v>0.3049630295363736</v>
      </c>
      <c r="F20" s="41">
        <f t="shared" si="1"/>
        <v>10.315056133821018</v>
      </c>
      <c r="G20" s="42">
        <f t="shared" si="2"/>
        <v>71.70565260310916</v>
      </c>
      <c r="H20" s="33">
        <f t="shared" si="3"/>
        <v>0.9560177062839421</v>
      </c>
      <c r="I20" s="43">
        <f t="shared" si="4"/>
        <v>-0.3906812827164867</v>
      </c>
      <c r="J20" s="10"/>
      <c r="K20" s="10"/>
      <c r="L20" s="10"/>
      <c r="M20" s="12"/>
    </row>
    <row r="21" spans="1:13" ht="12.75">
      <c r="A21" s="18"/>
      <c r="B21" s="28">
        <f t="shared" si="6"/>
        <v>50</v>
      </c>
      <c r="C21" s="31">
        <f>ABS($G$5+(1-$G$5)*COS($G$7*PI()/180/2+$B21*PI()/180))</f>
        <v>0.24886516629316457</v>
      </c>
      <c r="D21" s="31">
        <f>ABS($G$5+(1-$G$5)*COS($G$7*PI()/180/2-$B21*PI()/180))</f>
        <v>1</v>
      </c>
      <c r="E21" s="40">
        <f t="shared" si="0"/>
        <v>0.24886516629316457</v>
      </c>
      <c r="F21" s="41">
        <f t="shared" si="1"/>
        <v>12.080717748451207</v>
      </c>
      <c r="G21" s="42">
        <f t="shared" si="2"/>
        <v>79.84575382028709</v>
      </c>
      <c r="H21" s="33">
        <f t="shared" si="3"/>
        <v>0.9446329117831072</v>
      </c>
      <c r="I21" s="43">
        <f t="shared" si="4"/>
        <v>-0.4947385464166723</v>
      </c>
      <c r="J21" s="13"/>
      <c r="K21" s="14"/>
      <c r="L21" s="13"/>
      <c r="M21" s="15"/>
    </row>
    <row r="22" spans="1:13" ht="12.75">
      <c r="A22" s="6">
        <f t="shared" si="5"/>
        <v>55</v>
      </c>
      <c r="B22" s="28"/>
      <c r="C22" s="31">
        <f>ABS($G$5+(1-$G$5)*COS($G$7*PI()/180/2+$A22*PI()/180))</f>
        <v>0.19435581113438663</v>
      </c>
      <c r="D22" s="31">
        <f>ABS($G$5+(1-$G$5)*COS($G$7*PI()/180/2-$A22*PI()/180))</f>
        <v>0.9975646067787172</v>
      </c>
      <c r="E22" s="40">
        <f t="shared" si="0"/>
        <v>0.19483029952515069</v>
      </c>
      <c r="F22" s="41">
        <f t="shared" si="1"/>
        <v>14.206870036077927</v>
      </c>
      <c r="G22" s="42">
        <f t="shared" si="2"/>
        <v>88.20837767611866</v>
      </c>
      <c r="H22" s="33">
        <f t="shared" si="3"/>
        <v>0.9316342267720266</v>
      </c>
      <c r="I22" s="43">
        <f t="shared" si="4"/>
        <v>-0.6150912910002073</v>
      </c>
      <c r="J22" s="9"/>
      <c r="K22" s="7"/>
      <c r="L22" s="8"/>
      <c r="M22" s="11"/>
    </row>
    <row r="23" spans="1:13" ht="12.75">
      <c r="A23" s="18"/>
      <c r="B23" s="28">
        <f t="shared" si="6"/>
        <v>60</v>
      </c>
      <c r="C23" s="31">
        <f>ABS($G$5+(1-$G$5)*COS($G$7*PI()/180/2+$B23*PI()/180))</f>
        <v>0.141107108271572</v>
      </c>
      <c r="D23" s="31">
        <f>ABS($G$5+(1-$G$5)*COS($G$7*PI()/180/2-$B23*PI()/180))</f>
        <v>0.9902769619278131</v>
      </c>
      <c r="E23" s="40">
        <f t="shared" si="0"/>
        <v>0.14249256894442233</v>
      </c>
      <c r="F23" s="41">
        <f t="shared" si="1"/>
        <v>16.924155674594665</v>
      </c>
      <c r="G23" s="42">
        <f t="shared" si="2"/>
        <v>96.98272292480985</v>
      </c>
      <c r="H23" s="33">
        <f t="shared" si="3"/>
        <v>0.9169292660430327</v>
      </c>
      <c r="I23" s="43">
        <f t="shared" si="4"/>
        <v>-0.7532833095449143</v>
      </c>
      <c r="J23" s="9"/>
      <c r="K23" s="7"/>
      <c r="L23" s="8"/>
      <c r="M23" s="11"/>
    </row>
    <row r="24" spans="1:13" ht="12.75">
      <c r="A24" s="6">
        <f t="shared" si="5"/>
        <v>65</v>
      </c>
      <c r="B24" s="28"/>
      <c r="C24" s="31">
        <f>ABS($G$5+(1-$G$5)*COS($G$7*PI()/180/2+$A24*PI()/180))</f>
        <v>0.08952431248595238</v>
      </c>
      <c r="D24" s="31">
        <f>ABS($G$5+(1-$G$5)*COS($G$7*PI()/180/2-$A24*PI()/180))</f>
        <v>0.9781925288250037</v>
      </c>
      <c r="E24" s="40">
        <f t="shared" si="0"/>
        <v>0.09152013519617473</v>
      </c>
      <c r="F24" s="41">
        <f t="shared" si="1"/>
        <v>20.76966693996567</v>
      </c>
      <c r="G24" s="42">
        <f t="shared" si="2"/>
        <v>100</v>
      </c>
      <c r="H24" s="33">
        <f t="shared" si="3"/>
        <v>0.9004299125428604</v>
      </c>
      <c r="I24" s="43">
        <f t="shared" si="4"/>
        <v>-0.9110017208643452</v>
      </c>
      <c r="J24" s="9"/>
      <c r="K24" s="7"/>
      <c r="L24" s="8"/>
      <c r="M24" s="11"/>
    </row>
    <row r="25" spans="1:13" ht="12.75">
      <c r="A25" s="18"/>
      <c r="B25" s="28">
        <f t="shared" si="6"/>
        <v>70</v>
      </c>
      <c r="C25" s="31">
        <f>ABS($G$5+(1-$G$5)*COS($G$7*PI()/180/2+$B25*PI()/180))</f>
        <v>0.04000000000000015</v>
      </c>
      <c r="D25" s="31">
        <f>ABS($G$5+(1-$G$5)*COS($G$7*PI()/180/2-$B25*PI()/180))</f>
        <v>0.9614032773029814</v>
      </c>
      <c r="E25" s="40">
        <f t="shared" si="0"/>
        <v>0.04160584943314516</v>
      </c>
      <c r="F25" s="41">
        <f t="shared" si="1"/>
        <v>27.61691213845023</v>
      </c>
      <c r="G25" s="42">
        <f t="shared" si="2"/>
        <v>100</v>
      </c>
      <c r="H25" s="33">
        <f t="shared" si="3"/>
        <v>0.882054665467187</v>
      </c>
      <c r="I25" s="43">
        <f t="shared" si="4"/>
        <v>-1.0900899713984902</v>
      </c>
      <c r="J25" s="9"/>
      <c r="K25" s="7"/>
      <c r="L25" s="8"/>
      <c r="M25" s="11"/>
    </row>
    <row r="26" spans="1:13" ht="12.75">
      <c r="A26" s="6">
        <f t="shared" si="5"/>
        <v>75</v>
      </c>
      <c r="B26" s="28"/>
      <c r="C26" s="30">
        <f>ABS($G$5+(1-$G$5)*COS($G$7*PI()/180/2+$A26*PI()/180))</f>
        <v>0.007088919264669535</v>
      </c>
      <c r="D26" s="30">
        <f>ABS($G$5+(1-$G$5)*COS($G$7*PI()/180/2-$A26*PI()/180))</f>
        <v>0.940036983703456</v>
      </c>
      <c r="E26" s="40">
        <f t="shared" si="0"/>
        <v>0.0075411067729924605</v>
      </c>
      <c r="F26" s="41">
        <f t="shared" si="1"/>
        <v>40</v>
      </c>
      <c r="G26" s="42">
        <f t="shared" si="2"/>
        <v>100</v>
      </c>
      <c r="H26" s="33">
        <f t="shared" si="3"/>
        <v>0.8617308180405296</v>
      </c>
      <c r="I26" s="43">
        <f t="shared" si="4"/>
        <v>-1.292567502452941</v>
      </c>
      <c r="J26" s="9"/>
      <c r="K26" s="7"/>
      <c r="L26" s="8"/>
      <c r="M26" s="11"/>
    </row>
    <row r="27" spans="1:13" ht="12.75">
      <c r="A27" s="18"/>
      <c r="B27" s="28">
        <f t="shared" si="6"/>
        <v>80</v>
      </c>
      <c r="C27" s="31">
        <f>ABS($G$5+(1-$G$5)*COS($G$7*PI()/180/2+$B27*PI()/180))</f>
        <v>0.051384070199385234</v>
      </c>
      <c r="D27" s="31">
        <f>ABS($G$5+(1-$G$5)*COS($G$7*PI()/180/2-$B27*PI()/180))</f>
        <v>0.9142562584220407</v>
      </c>
      <c r="E27" s="40">
        <f t="shared" si="0"/>
        <v>0.05620313749677962</v>
      </c>
      <c r="F27" s="41">
        <f t="shared" si="1"/>
        <v>25.004788791997893</v>
      </c>
      <c r="G27" s="42">
        <f t="shared" si="2"/>
        <v>100</v>
      </c>
      <c r="H27" s="33">
        <f t="shared" si="3"/>
        <v>0.8393964344469105</v>
      </c>
      <c r="I27" s="43">
        <f t="shared" si="4"/>
        <v>-1.520657597971169</v>
      </c>
      <c r="J27" s="9"/>
      <c r="K27" s="7"/>
      <c r="L27" s="8"/>
      <c r="M27" s="11"/>
    </row>
    <row r="28" spans="1:13" ht="12.75">
      <c r="A28" s="6">
        <f t="shared" si="5"/>
        <v>85</v>
      </c>
      <c r="B28" s="28"/>
      <c r="C28" s="30">
        <f>ABS($G$5+(1-$G$5)*COS($G$7*PI()/180/2+$A28*PI()/180))</f>
        <v>0.09254833995939038</v>
      </c>
      <c r="D28" s="30">
        <f>ABS($G$5+(1-$G$5)*COS($G$7*PI()/180/2-$A28*PI()/180))</f>
        <v>0.8842573083449548</v>
      </c>
      <c r="E28" s="40">
        <f t="shared" si="0"/>
        <v>0.10466222793522748</v>
      </c>
      <c r="F28" s="41">
        <f t="shared" si="1"/>
        <v>19.60420049422463</v>
      </c>
      <c r="G28" s="42">
        <f t="shared" si="2"/>
        <v>100</v>
      </c>
      <c r="H28" s="33">
        <f t="shared" si="3"/>
        <v>0.8150021053275377</v>
      </c>
      <c r="I28" s="43">
        <f t="shared" si="4"/>
        <v>-1.7768253876311115</v>
      </c>
      <c r="J28" s="9"/>
      <c r="K28" s="7"/>
      <c r="L28" s="8"/>
      <c r="M28" s="11"/>
    </row>
    <row r="29" spans="1:13" ht="12.75">
      <c r="A29" s="18"/>
      <c r="B29" s="28">
        <f t="shared" si="6"/>
        <v>90</v>
      </c>
      <c r="C29" s="31">
        <f>ABS($G$5+(1-$G$5)*COS($G$7*PI()/180/2+$B29*PI()/180))</f>
        <v>0.13026844359614587</v>
      </c>
      <c r="D29" s="31">
        <f>ABS($G$5+(1-$G$5)*COS($G$7*PI()/180/2-$B29*PI()/180))</f>
        <v>0.850268443596146</v>
      </c>
      <c r="E29" s="40">
        <f t="shared" si="0"/>
        <v>0.15320860673740325</v>
      </c>
      <c r="F29" s="41">
        <f t="shared" si="1"/>
        <v>16.294336736683263</v>
      </c>
      <c r="G29" s="42">
        <f t="shared" si="2"/>
        <v>95.11043598692767</v>
      </c>
      <c r="H29" s="33">
        <f t="shared" si="3"/>
        <v>0.7885124707891537</v>
      </c>
      <c r="I29" s="43">
        <f t="shared" si="4"/>
        <v>-2.06382867315469</v>
      </c>
      <c r="J29" s="9"/>
      <c r="K29" s="7"/>
      <c r="L29" s="8"/>
      <c r="M29" s="11"/>
    </row>
    <row r="30" spans="1:13" ht="12.75">
      <c r="A30" s="6">
        <f t="shared" si="5"/>
        <v>95</v>
      </c>
      <c r="B30" s="28"/>
      <c r="C30" s="30">
        <f>ABS($G$5+(1-$G$5)*COS($G$7*PI()/180/2+$A30*PI()/180))</f>
        <v>0.1642573083449549</v>
      </c>
      <c r="D30" s="30">
        <f>ABS($G$5+(1-$G$5)*COS($G$7*PI()/180/2-$A30*PI()/180))</f>
        <v>0.8125483399593904</v>
      </c>
      <c r="E30" s="40">
        <f t="shared" si="0"/>
        <v>0.20215081400961837</v>
      </c>
      <c r="F30" s="41">
        <f t="shared" si="1"/>
        <v>13.886490110679974</v>
      </c>
      <c r="G30" s="42">
        <f t="shared" si="2"/>
        <v>87.04104409460278</v>
      </c>
      <c r="H30" s="33">
        <f t="shared" si="3"/>
        <v>0.7599075090695802</v>
      </c>
      <c r="I30" s="43">
        <f t="shared" si="4"/>
        <v>-2.384785279255715</v>
      </c>
      <c r="J30" s="9"/>
      <c r="K30" s="7"/>
      <c r="L30" s="8"/>
      <c r="M30" s="11"/>
    </row>
    <row r="31" spans="1:13" ht="12.75">
      <c r="A31" s="18"/>
      <c r="B31" s="28">
        <f t="shared" si="6"/>
        <v>100</v>
      </c>
      <c r="C31" s="31">
        <f>ABS($G$5+(1-$G$5)*COS($G$7*PI()/180/2+$B31*PI()/180))</f>
        <v>0.19425625842204075</v>
      </c>
      <c r="D31" s="31">
        <f>ABS($G$5+(1-$G$5)*COS($G$7*PI()/180/2-$B31*PI()/180))</f>
        <v>0.7713840701993853</v>
      </c>
      <c r="E31" s="40">
        <f t="shared" si="0"/>
        <v>0.2518281954822193</v>
      </c>
      <c r="F31" s="41">
        <f t="shared" si="1"/>
        <v>11.97791293040789</v>
      </c>
      <c r="G31" s="42">
        <f t="shared" si="2"/>
        <v>79.40285979396859</v>
      </c>
      <c r="H31" s="33">
        <f t="shared" si="3"/>
        <v>0.7291835982932662</v>
      </c>
      <c r="I31" s="43">
        <f t="shared" si="4"/>
        <v>-2.7432621720043997</v>
      </c>
      <c r="J31" s="9"/>
      <c r="K31" s="7"/>
      <c r="L31" s="8"/>
      <c r="M31" s="11"/>
    </row>
    <row r="32" spans="1:13" ht="12.75">
      <c r="A32" s="6">
        <f t="shared" si="5"/>
        <v>105</v>
      </c>
      <c r="B32" s="28"/>
      <c r="C32" s="30">
        <f>ABS($G$5+(1-$G$5)*COS($G$7*PI()/180/2+$A32*PI()/180))</f>
        <v>0.22003698370345603</v>
      </c>
      <c r="D32" s="30">
        <f>ABS($G$5+(1-$G$5)*COS($G$7*PI()/180/2-$A32*PI()/180))</f>
        <v>0.7270889192646695</v>
      </c>
      <c r="E32" s="40">
        <f t="shared" si="0"/>
        <v>0.3026273374183548</v>
      </c>
      <c r="F32" s="41">
        <f t="shared" si="1"/>
        <v>10.381836863091909</v>
      </c>
      <c r="G32" s="42">
        <f t="shared" si="2"/>
        <v>72.03464823168869</v>
      </c>
      <c r="H32" s="33">
        <f t="shared" si="3"/>
        <v>0.696354368952078</v>
      </c>
      <c r="I32" s="43">
        <f t="shared" si="4"/>
        <v>-3.1433939056490114</v>
      </c>
      <c r="J32" s="9"/>
      <c r="K32" s="7"/>
      <c r="L32" s="8"/>
      <c r="M32" s="11"/>
    </row>
    <row r="33" spans="1:13" ht="12.75">
      <c r="A33" s="18"/>
      <c r="B33" s="28">
        <f t="shared" si="6"/>
        <v>110</v>
      </c>
      <c r="C33" s="31">
        <f>ABS($G$5+(1-$G$5)*COS($G$7*PI()/180/2+$B33*PI()/180))</f>
        <v>0.2414032773029814</v>
      </c>
      <c r="D33" s="31">
        <f>ABS($G$5+(1-$G$5)*COS($G$7*PI()/180/2-$B33*PI()/180))</f>
        <v>0.6799999999999999</v>
      </c>
      <c r="E33" s="40">
        <f t="shared" si="0"/>
        <v>0.35500481956320795</v>
      </c>
      <c r="F33" s="41">
        <f t="shared" si="1"/>
        <v>8.995315018024977</v>
      </c>
      <c r="G33" s="42">
        <f t="shared" si="2"/>
        <v>64.85034373054637</v>
      </c>
      <c r="H33" s="33">
        <f t="shared" si="3"/>
        <v>0.6614513773730368</v>
      </c>
      <c r="I33" s="43">
        <f t="shared" si="4"/>
        <v>-3.590041497094064</v>
      </c>
      <c r="J33" s="9"/>
      <c r="K33" s="7"/>
      <c r="L33" s="8"/>
      <c r="M33" s="11"/>
    </row>
    <row r="34" spans="1:13" ht="12.75">
      <c r="A34" s="6">
        <f t="shared" si="5"/>
        <v>115</v>
      </c>
      <c r="B34" s="28"/>
      <c r="C34" s="30">
        <f>ABS($G$5+(1-$G$5)*COS($G$7*PI()/180/2+$A34*PI()/180))</f>
        <v>0.25819252882500365</v>
      </c>
      <c r="D34" s="30">
        <f>ABS($G$5+(1-$G$5)*COS($G$7*PI()/180/2-$A34*PI()/180))</f>
        <v>0.6304756875140476</v>
      </c>
      <c r="E34" s="40">
        <f t="shared" si="0"/>
        <v>0.40952019869798845</v>
      </c>
      <c r="F34" s="41">
        <f t="shared" si="1"/>
        <v>7.75449345478725</v>
      </c>
      <c r="G34" s="42">
        <f t="shared" si="2"/>
        <v>57.77813858222799</v>
      </c>
      <c r="H34" s="33">
        <f t="shared" si="3"/>
        <v>0.6245246481968346</v>
      </c>
      <c r="I34" s="43">
        <f t="shared" si="4"/>
        <v>-4.089008331877557</v>
      </c>
      <c r="J34" s="9"/>
      <c r="K34" s="7"/>
      <c r="L34" s="8"/>
      <c r="M34" s="11"/>
    </row>
    <row r="35" spans="1:13" ht="12.75">
      <c r="A35" s="18"/>
      <c r="B35" s="28">
        <f t="shared" si="6"/>
        <v>120</v>
      </c>
      <c r="C35" s="31">
        <f>ABS($G$5+(1-$G$5)*COS($G$7*PI()/180/2+$B35*PI()/180))</f>
        <v>0.27027696192781314</v>
      </c>
      <c r="D35" s="31">
        <f>ABS($G$5+(1-$G$5)*COS($G$7*PI()/180/2-$B35*PI()/180))</f>
        <v>0.5788928917284281</v>
      </c>
      <c r="E35" s="40">
        <f t="shared" si="0"/>
        <v>0.4668859572983084</v>
      </c>
      <c r="F35" s="41">
        <f t="shared" si="1"/>
        <v>6.615783766171663</v>
      </c>
      <c r="G35" s="42">
        <f t="shared" si="2"/>
        <v>50.74440843523827</v>
      </c>
      <c r="H35" s="33">
        <f t="shared" si="3"/>
        <v>0.5856431618241627</v>
      </c>
      <c r="I35" s="43">
        <f t="shared" si="4"/>
        <v>-4.647338466476356</v>
      </c>
      <c r="J35" s="9"/>
      <c r="K35" s="7"/>
      <c r="L35" s="8"/>
      <c r="M35" s="11"/>
    </row>
    <row r="36" spans="1:13" ht="12.75">
      <c r="A36" s="6">
        <f t="shared" si="5"/>
        <v>125</v>
      </c>
      <c r="B36" s="28"/>
      <c r="C36" s="30">
        <f>ABS($G$5+(1-$G$5)*COS($G$7*PI()/180/2+$A36*PI()/180))</f>
        <v>0.2775646067787172</v>
      </c>
      <c r="D36" s="30">
        <f>ABS($G$5+(1-$G$5)*COS($G$7*PI()/180/2-$A36*PI()/180))</f>
        <v>0.5256441888656134</v>
      </c>
      <c r="E36" s="40">
        <f t="shared" si="0"/>
        <v>0.5280465620246391</v>
      </c>
      <c r="F36" s="41">
        <f t="shared" si="1"/>
        <v>5.546555612248355</v>
      </c>
      <c r="G36" s="42">
        <f t="shared" si="2"/>
        <v>43.66575766376019</v>
      </c>
      <c r="H36" s="33">
        <f t="shared" si="3"/>
        <v>0.5448954106830232</v>
      </c>
      <c r="I36" s="43">
        <f t="shared" si="4"/>
        <v>-5.273736997485161</v>
      </c>
      <c r="J36" s="9"/>
      <c r="K36" s="7"/>
      <c r="L36" s="8"/>
      <c r="M36" s="11"/>
    </row>
    <row r="37" spans="1:13" ht="12.75">
      <c r="A37" s="18"/>
      <c r="B37" s="28">
        <f t="shared" si="6"/>
        <v>130</v>
      </c>
      <c r="C37" s="31">
        <f>ABS($G$5+(1-$G$5)*COS($G$7*PI()/180/2+$B37*PI()/180))</f>
        <v>0.28</v>
      </c>
      <c r="D37" s="31">
        <f>ABS($G$5+(1-$G$5)*COS($G$7*PI()/180/2-$B37*PI()/180))</f>
        <v>0.47113483370683534</v>
      </c>
      <c r="E37" s="40">
        <f t="shared" si="0"/>
        <v>0.5943096964344408</v>
      </c>
      <c r="F37" s="41">
        <f t="shared" si="1"/>
        <v>4.519743679418731</v>
      </c>
      <c r="G37" s="42">
        <f t="shared" si="2"/>
        <v>36.44061550211561</v>
      </c>
      <c r="H37" s="33">
        <f t="shared" si="3"/>
        <v>0.5023902360838176</v>
      </c>
      <c r="I37" s="43">
        <f t="shared" si="4"/>
        <v>-5.979176193383989</v>
      </c>
      <c r="J37" s="9"/>
      <c r="K37" s="7"/>
      <c r="L37" s="8"/>
      <c r="M37" s="11"/>
    </row>
    <row r="38" spans="1:13" ht="12.75">
      <c r="A38" s="6">
        <f t="shared" si="5"/>
        <v>135</v>
      </c>
      <c r="B38" s="28"/>
      <c r="C38" s="30">
        <f>ABS($G$5+(1-$G$5)*COS($G$7*PI()/180/2+$A38*PI()/180))</f>
        <v>0.2775646067787172</v>
      </c>
      <c r="D38" s="30">
        <f>ABS($G$5+(1-$G$5)*COS($G$7*PI()/180/2-$A38*PI()/180))</f>
        <v>0.4157796753585012</v>
      </c>
      <c r="E38" s="40">
        <f t="shared" si="0"/>
        <v>0.6675761785118293</v>
      </c>
      <c r="F38" s="41">
        <f t="shared" si="1"/>
        <v>3.5099833777061447</v>
      </c>
      <c r="G38" s="42">
        <f t="shared" si="2"/>
        <v>28.936375508836335</v>
      </c>
      <c r="H38" s="33">
        <f t="shared" si="3"/>
        <v>0.4582583288133376</v>
      </c>
      <c r="I38" s="43">
        <f t="shared" si="4"/>
        <v>-6.777792660438653</v>
      </c>
      <c r="J38" s="9"/>
      <c r="K38" s="7"/>
      <c r="L38" s="8"/>
      <c r="M38" s="11"/>
    </row>
    <row r="39" spans="1:13" ht="12.75">
      <c r="A39" s="18"/>
      <c r="B39" s="28">
        <f t="shared" si="6"/>
        <v>140</v>
      </c>
      <c r="C39" s="31">
        <f>ABS($G$5+(1-$G$5)*COS($G$7*PI()/180/2+$B39*PI()/180))</f>
        <v>0.27027696192781325</v>
      </c>
      <c r="D39" s="31">
        <f>ABS($G$5+(1-$G$5)*COS($G$7*PI()/180/2-$B39*PI()/180))</f>
        <v>0.36000000000000004</v>
      </c>
      <c r="E39" s="40">
        <f t="shared" si="0"/>
        <v>0.75076933868837</v>
      </c>
      <c r="F39" s="41">
        <f t="shared" si="1"/>
        <v>2.489869444251909</v>
      </c>
      <c r="G39" s="42">
        <f t="shared" si="2"/>
        <v>20.96697848302547</v>
      </c>
      <c r="H39" s="33">
        <f t="shared" si="3"/>
        <v>0.41265513170754614</v>
      </c>
      <c r="I39" s="43">
        <f t="shared" si="4"/>
        <v>-7.688254994206129</v>
      </c>
      <c r="J39" s="9"/>
      <c r="K39" s="7"/>
      <c r="L39" s="8"/>
      <c r="M39" s="11"/>
    </row>
    <row r="40" spans="1:13" ht="12.75">
      <c r="A40" s="6">
        <f t="shared" si="5"/>
        <v>145</v>
      </c>
      <c r="B40" s="28"/>
      <c r="C40" s="30">
        <f>ABS($G$5+(1-$G$5)*COS($G$7*PI()/180/2+$A40*PI()/180))</f>
        <v>0.25819252882500376</v>
      </c>
      <c r="D40" s="30">
        <f>ABS($G$5+(1-$G$5)*COS($G$7*PI()/180/2-$A40*PI()/180))</f>
        <v>0.30422032464149884</v>
      </c>
      <c r="E40" s="40">
        <f t="shared" si="0"/>
        <v>0.8487024301524383</v>
      </c>
      <c r="F40" s="41">
        <f t="shared" si="1"/>
        <v>1.4248910854811183</v>
      </c>
      <c r="G40" s="42">
        <f t="shared" si="2"/>
        <v>12.250481972830235</v>
      </c>
      <c r="H40" s="33">
        <f t="shared" si="3"/>
        <v>0.36576666961666715</v>
      </c>
      <c r="I40" s="43">
        <f t="shared" si="4"/>
        <v>-8.73591744034488</v>
      </c>
      <c r="J40" s="9"/>
      <c r="K40" s="7"/>
      <c r="L40" s="8"/>
      <c r="M40" s="11"/>
    </row>
    <row r="41" spans="1:13" ht="12.75">
      <c r="A41" s="18"/>
      <c r="B41" s="28">
        <f t="shared" si="6"/>
        <v>150</v>
      </c>
      <c r="C41" s="31">
        <f>ABS($G$5+(1-$G$5)*COS($G$7*PI()/180/2+$B41*PI()/180))</f>
        <v>0.2414032773029814</v>
      </c>
      <c r="D41" s="31">
        <f>ABS($G$5+(1-$G$5)*COS($G$7*PI()/180/2-$B41*PI()/180))</f>
        <v>0.24886516629316446</v>
      </c>
      <c r="E41" s="40">
        <f t="shared" si="0"/>
        <v>0.9700163381588208</v>
      </c>
      <c r="F41" s="41">
        <f t="shared" si="1"/>
        <v>0.2644190154490409</v>
      </c>
      <c r="G41" s="42">
        <f t="shared" si="2"/>
        <v>2.321339443529955</v>
      </c>
      <c r="H41" s="33">
        <f t="shared" si="3"/>
        <v>0.31782172088504046</v>
      </c>
      <c r="I41" s="43">
        <f t="shared" si="4"/>
        <v>-9.956328502663458</v>
      </c>
      <c r="J41" s="9"/>
      <c r="K41" s="7"/>
      <c r="L41" s="8"/>
      <c r="M41" s="11"/>
    </row>
    <row r="42" spans="1:13" ht="12.75">
      <c r="A42" s="6">
        <f t="shared" si="5"/>
        <v>155</v>
      </c>
      <c r="B42" s="28"/>
      <c r="C42" s="30">
        <f>ABS($G$5+(1-$G$5)*COS($G$7*PI()/180/2+$A42*PI()/180))</f>
        <v>0.22003698370345603</v>
      </c>
      <c r="D42" s="30">
        <f>ABS($G$5+(1-$G$5)*COS($G$7*PI()/180/2-$A42*PI()/180))</f>
        <v>0.19435581113438663</v>
      </c>
      <c r="E42" s="40">
        <f t="shared" si="0"/>
        <v>1.1321348325999485</v>
      </c>
      <c r="F42" s="41">
        <f t="shared" si="1"/>
        <v>1.0779630523639179</v>
      </c>
      <c r="G42" s="42">
        <f t="shared" si="2"/>
        <v>9.327628801035422</v>
      </c>
      <c r="H42" s="33">
        <f t="shared" si="3"/>
        <v>0.2691187296772192</v>
      </c>
      <c r="I42" s="43">
        <f t="shared" si="4"/>
        <v>-11.401121517604695</v>
      </c>
      <c r="J42" s="9"/>
      <c r="K42" s="7"/>
      <c r="L42" s="8"/>
      <c r="M42" s="11"/>
    </row>
    <row r="43" spans="1:13" ht="12.75">
      <c r="A43" s="18"/>
      <c r="B43" s="28">
        <f t="shared" si="6"/>
        <v>160</v>
      </c>
      <c r="C43" s="31">
        <f>ABS($G$5+(1-$G$5)*COS($G$7*PI()/180/2+$B43*PI()/180))</f>
        <v>0.19425625842204086</v>
      </c>
      <c r="D43" s="31">
        <f>ABS($G$5+(1-$G$5)*COS($G$7*PI()/180/2-$B43*PI()/180))</f>
        <v>0.141107108271572</v>
      </c>
      <c r="E43" s="40">
        <f t="shared" si="0"/>
        <v>1.3766582052562444</v>
      </c>
      <c r="F43" s="41">
        <f t="shared" si="1"/>
        <v>2.7765225524614263</v>
      </c>
      <c r="G43" s="42">
        <f t="shared" si="2"/>
        <v>23.244839547543357</v>
      </c>
      <c r="H43" s="33">
        <f t="shared" si="3"/>
        <v>0.22009065307497727</v>
      </c>
      <c r="I43" s="43">
        <f t="shared" si="4"/>
        <v>-13.147968018006694</v>
      </c>
      <c r="J43" s="9"/>
      <c r="K43" s="7"/>
      <c r="L43" s="8"/>
      <c r="M43" s="11"/>
    </row>
    <row r="44" spans="1:13" ht="12.75">
      <c r="A44" s="6">
        <f t="shared" si="5"/>
        <v>165</v>
      </c>
      <c r="B44" s="28"/>
      <c r="C44" s="30">
        <f>ABS($G$5+(1-$G$5)*COS($G$7*PI()/180/2+$A44*PI()/180))</f>
        <v>0.1642573083449549</v>
      </c>
      <c r="D44" s="30">
        <f>ABS($G$5+(1-$G$5)*COS($G$7*PI()/180/2-$A44*PI()/180))</f>
        <v>0.08952431248595238</v>
      </c>
      <c r="E44" s="40">
        <f t="shared" si="0"/>
        <v>1.8347787744332487</v>
      </c>
      <c r="F44" s="41">
        <f t="shared" si="1"/>
        <v>5.271674147404316</v>
      </c>
      <c r="G44" s="42">
        <f t="shared" si="2"/>
        <v>41.77228011729944</v>
      </c>
      <c r="H44" s="33">
        <f t="shared" si="3"/>
        <v>0.17148168559235205</v>
      </c>
      <c r="I44" s="43">
        <f t="shared" si="4"/>
        <v>-15</v>
      </c>
      <c r="J44" s="9"/>
      <c r="K44" s="7"/>
      <c r="L44" s="8"/>
      <c r="M44" s="11"/>
    </row>
    <row r="45" spans="1:13" ht="12.75">
      <c r="A45" s="18"/>
      <c r="B45" s="28">
        <f t="shared" si="6"/>
        <v>170</v>
      </c>
      <c r="C45" s="31">
        <f>ABS($G$5+(1-$G$5)*COS($G$7*PI()/180/2+$B45*PI()/180))</f>
        <v>0.13026844359614598</v>
      </c>
      <c r="D45" s="31">
        <f>ABS($G$5+(1-$G$5)*COS($G$7*PI()/180/2-$B45*PI()/180))</f>
        <v>0.039999999999999813</v>
      </c>
      <c r="E45" s="40">
        <f t="shared" si="0"/>
        <v>3.2567110899036646</v>
      </c>
      <c r="F45" s="41">
        <f t="shared" si="1"/>
        <v>10.255584660852923</v>
      </c>
      <c r="G45" s="42">
        <f t="shared" si="2"/>
        <v>71.41123384992704</v>
      </c>
      <c r="H45" s="33">
        <f t="shared" si="3"/>
        <v>0.12491619225121053</v>
      </c>
      <c r="I45" s="43">
        <f t="shared" si="4"/>
        <v>-15</v>
      </c>
      <c r="J45" s="9"/>
      <c r="K45" s="7"/>
      <c r="L45" s="8"/>
      <c r="M45" s="11"/>
    </row>
    <row r="46" spans="1:13" ht="12.75">
      <c r="A46" s="6">
        <f t="shared" si="5"/>
        <v>175</v>
      </c>
      <c r="B46" s="28"/>
      <c r="C46" s="30">
        <f>ABS($G$5+(1-$G$5)*COS($G$7*PI()/180/2+$A46*PI()/180))</f>
        <v>0.09254833995939066</v>
      </c>
      <c r="D46" s="30">
        <f>ABS($G$5+(1-$G$5)*COS($G$7*PI()/180/2-$A46*PI()/180))</f>
        <v>0.007088919264669369</v>
      </c>
      <c r="E46" s="40">
        <f t="shared" si="0"/>
        <v>13.055352516235374</v>
      </c>
      <c r="F46" s="41">
        <f t="shared" si="1"/>
        <v>22.315772059814826</v>
      </c>
      <c r="G46" s="42">
        <f t="shared" si="2"/>
        <v>100</v>
      </c>
      <c r="H46" s="33">
        <f t="shared" si="3"/>
        <v>0.08508505208171951</v>
      </c>
      <c r="I46" s="43">
        <f t="shared" si="4"/>
        <v>-15</v>
      </c>
      <c r="J46" s="9"/>
      <c r="K46" s="7"/>
      <c r="L46" s="8"/>
      <c r="M46" s="11"/>
    </row>
    <row r="47" spans="1:13" ht="12.75">
      <c r="A47" s="18"/>
      <c r="B47" s="28">
        <f t="shared" si="6"/>
        <v>180</v>
      </c>
      <c r="C47" s="31">
        <f>ABS($G$5+(1-$G$5)*COS($G$7*PI()/180/2+$B47*PI()/180))</f>
        <v>0.05138407019938529</v>
      </c>
      <c r="D47" s="31">
        <f>ABS($G$5+(1-$G$5)*COS($G$7*PI()/180/2-$B47*PI()/180))</f>
        <v>0.051384070199385234</v>
      </c>
      <c r="E47" s="40">
        <f t="shared" si="0"/>
        <v>1.000000000000001</v>
      </c>
      <c r="F47" s="41">
        <f t="shared" si="1"/>
        <v>9.643274665532866E-15</v>
      </c>
      <c r="G47" s="42">
        <f t="shared" si="2"/>
        <v>8.504050086856132E-14</v>
      </c>
      <c r="H47" s="33">
        <f t="shared" si="3"/>
        <v>0.06661282256723768</v>
      </c>
      <c r="I47" s="43">
        <f t="shared" si="4"/>
        <v>-15</v>
      </c>
      <c r="J47" s="9"/>
      <c r="K47" s="7"/>
      <c r="L47" s="8"/>
      <c r="M47" s="11"/>
    </row>
    <row r="48" spans="1:13" ht="12.75">
      <c r="A48" s="6">
        <f t="shared" si="5"/>
        <v>185</v>
      </c>
      <c r="B48" s="28"/>
      <c r="C48" s="30">
        <f>ABS($G$5+(1-$G$5)*COS($G$7*PI()/180/2+$A48*PI()/180))</f>
        <v>0.007088919264669702</v>
      </c>
      <c r="D48" s="30">
        <f>ABS($G$5+(1-$G$5)*COS($G$7*PI()/180/2-$A48*PI()/180))</f>
        <v>0.09254833995939038</v>
      </c>
      <c r="E48" s="40">
        <f t="shared" si="0"/>
        <v>0.0765969359124137</v>
      </c>
      <c r="F48" s="41">
        <f t="shared" si="1"/>
        <v>22.315772059814396</v>
      </c>
      <c r="G48" s="42">
        <f t="shared" si="2"/>
        <v>100</v>
      </c>
      <c r="H48" s="33">
        <f t="shared" si="3"/>
        <v>0.0850850520817193</v>
      </c>
      <c r="I48" s="43">
        <f t="shared" si="4"/>
        <v>-15</v>
      </c>
      <c r="J48" s="9"/>
      <c r="K48" s="7"/>
      <c r="L48" s="8"/>
      <c r="M48" s="11"/>
    </row>
    <row r="49" spans="1:13" ht="12.75">
      <c r="A49" s="18"/>
      <c r="B49" s="28">
        <f t="shared" si="6"/>
        <v>190</v>
      </c>
      <c r="C49" s="31">
        <f>ABS($G$5+(1-$G$5)*COS($G$7*PI()/180/2+$B49*PI()/180))</f>
        <v>0.0400000000000002</v>
      </c>
      <c r="D49" s="31">
        <f>ABS($G$5+(1-$G$5)*COS($G$7*PI()/180/2-$B49*PI()/180))</f>
        <v>0.1302684435961461</v>
      </c>
      <c r="E49" s="40">
        <f t="shared" si="0"/>
        <v>0.30705824753696204</v>
      </c>
      <c r="F49" s="41">
        <f t="shared" si="1"/>
        <v>10.255584660852847</v>
      </c>
      <c r="G49" s="42">
        <f t="shared" si="2"/>
        <v>71.41123384992665</v>
      </c>
      <c r="H49" s="33">
        <f t="shared" si="3"/>
        <v>0.1249161922512107</v>
      </c>
      <c r="I49" s="43">
        <f t="shared" si="4"/>
        <v>-15</v>
      </c>
      <c r="J49" s="10"/>
      <c r="K49" s="10"/>
      <c r="L49" s="12"/>
      <c r="M49" s="11"/>
    </row>
    <row r="50" spans="1:13" ht="12.75">
      <c r="A50" s="6">
        <f t="shared" si="5"/>
        <v>195</v>
      </c>
      <c r="B50" s="28"/>
      <c r="C50" s="30">
        <f>ABS($G$5+(1-$G$5)*COS($G$7*PI()/180/2+$A50*PI()/180))</f>
        <v>0.089524312485952</v>
      </c>
      <c r="D50" s="30">
        <f>ABS($G$5+(1-$G$5)*COS($G$7*PI()/180/2-$A50*PI()/180))</f>
        <v>0.16425730834495467</v>
      </c>
      <c r="E50" s="40">
        <f t="shared" si="0"/>
        <v>0.5450248356556723</v>
      </c>
      <c r="F50" s="41">
        <f t="shared" si="1"/>
        <v>5.27167414740434</v>
      </c>
      <c r="G50" s="42">
        <f t="shared" si="2"/>
        <v>41.7722801172996</v>
      </c>
      <c r="H50" s="33">
        <f t="shared" si="3"/>
        <v>0.1714816855923517</v>
      </c>
      <c r="I50" s="43">
        <f t="shared" si="4"/>
        <v>-15</v>
      </c>
      <c r="J50" s="10"/>
      <c r="K50" s="16"/>
      <c r="L50" s="15"/>
      <c r="M50" s="11"/>
    </row>
    <row r="51" spans="1:13" ht="12.75">
      <c r="A51" s="18"/>
      <c r="B51" s="28">
        <f t="shared" si="6"/>
        <v>200</v>
      </c>
      <c r="C51" s="31">
        <f>ABS($G$5+(1-$G$5)*COS($G$7*PI()/180/2+$B51*PI()/180))</f>
        <v>0.1411071082715721</v>
      </c>
      <c r="D51" s="31">
        <f>ABS($G$5+(1-$G$5)*COS($G$7*PI()/180/2-$B51*PI()/180))</f>
        <v>0.19425625842204075</v>
      </c>
      <c r="E51" s="40">
        <f t="shared" si="0"/>
        <v>0.7263967164702776</v>
      </c>
      <c r="F51" s="41">
        <f t="shared" si="1"/>
        <v>2.7765225524614143</v>
      </c>
      <c r="G51" s="42">
        <f t="shared" si="2"/>
        <v>23.24483954754326</v>
      </c>
      <c r="H51" s="33">
        <f t="shared" si="3"/>
        <v>0.22009065307497724</v>
      </c>
      <c r="I51" s="43">
        <f t="shared" si="4"/>
        <v>-13.147968018006694</v>
      </c>
      <c r="J51" s="10"/>
      <c r="K51" s="13"/>
      <c r="L51" s="17"/>
      <c r="M51" s="11"/>
    </row>
    <row r="52" spans="1:13" ht="12.75">
      <c r="A52" s="6">
        <f t="shared" si="5"/>
        <v>205</v>
      </c>
      <c r="B52" s="28"/>
      <c r="C52" s="30">
        <f>ABS($G$5+(1-$G$5)*COS($G$7*PI()/180/2+$A52*PI()/180))</f>
        <v>0.19435581113438677</v>
      </c>
      <c r="D52" s="30">
        <f>ABS($G$5+(1-$G$5)*COS($G$7*PI()/180/2-$A52*PI()/180))</f>
        <v>0.22003698370345603</v>
      </c>
      <c r="E52" s="40">
        <f t="shared" si="0"/>
        <v>0.883287017769341</v>
      </c>
      <c r="F52" s="41">
        <f t="shared" si="1"/>
        <v>1.077963052363912</v>
      </c>
      <c r="G52" s="42">
        <f t="shared" si="2"/>
        <v>9.327628801035374</v>
      </c>
      <c r="H52" s="33">
        <f t="shared" si="3"/>
        <v>0.2691187296772193</v>
      </c>
      <c r="I52" s="43">
        <f t="shared" si="4"/>
        <v>-11.401121517604693</v>
      </c>
      <c r="J52" s="10"/>
      <c r="K52" s="10"/>
      <c r="L52" s="12"/>
      <c r="M52" s="11"/>
    </row>
    <row r="53" spans="1:13" ht="12.75">
      <c r="A53" s="18"/>
      <c r="B53" s="28">
        <f t="shared" si="6"/>
        <v>210</v>
      </c>
      <c r="C53" s="31">
        <f>ABS($G$5+(1-$G$5)*COS($G$7*PI()/180/2+$B53*PI()/180))</f>
        <v>0.24886516629316457</v>
      </c>
      <c r="D53" s="31">
        <f>ABS($G$5+(1-$G$5)*COS($G$7*PI()/180/2-$B53*PI()/180))</f>
        <v>0.2414032773029814</v>
      </c>
      <c r="E53" s="40">
        <f t="shared" si="0"/>
        <v>1.0309104709494805</v>
      </c>
      <c r="F53" s="41">
        <f t="shared" si="1"/>
        <v>0.26441901544904545</v>
      </c>
      <c r="G53" s="42">
        <f t="shared" si="2"/>
        <v>2.321339443529995</v>
      </c>
      <c r="H53" s="33">
        <f t="shared" si="3"/>
        <v>0.31782172088504057</v>
      </c>
      <c r="I53" s="43">
        <f t="shared" si="4"/>
        <v>-9.956328502663457</v>
      </c>
      <c r="J53" s="14"/>
      <c r="K53" s="13"/>
      <c r="L53" s="15"/>
      <c r="M53" s="11"/>
    </row>
    <row r="54" spans="1:13" ht="12.75">
      <c r="A54" s="6">
        <f t="shared" si="5"/>
        <v>215</v>
      </c>
      <c r="B54" s="28"/>
      <c r="C54" s="30">
        <f>ABS($G$5+(1-$G$5)*COS($G$7*PI()/180/2+$A54*PI()/180))</f>
        <v>0.30422032464149873</v>
      </c>
      <c r="D54" s="30">
        <f>ABS($G$5+(1-$G$5)*COS($G$7*PI()/180/2-$A54*PI()/180))</f>
        <v>0.25819252882500365</v>
      </c>
      <c r="E54" s="40">
        <f t="shared" si="0"/>
        <v>1.17826927845651</v>
      </c>
      <c r="F54" s="41">
        <f t="shared" si="1"/>
        <v>1.4248910854811194</v>
      </c>
      <c r="G54" s="42">
        <f t="shared" si="2"/>
        <v>12.250481972830242</v>
      </c>
      <c r="H54" s="33">
        <f t="shared" si="3"/>
        <v>0.36576666961666704</v>
      </c>
      <c r="I54" s="43">
        <f t="shared" si="4"/>
        <v>-8.735917440344881</v>
      </c>
      <c r="J54" s="7"/>
      <c r="K54" s="8"/>
      <c r="L54" s="11"/>
      <c r="M54" s="11"/>
    </row>
    <row r="55" spans="1:13" ht="12.75">
      <c r="A55" s="18"/>
      <c r="B55" s="28">
        <f t="shared" si="6"/>
        <v>220</v>
      </c>
      <c r="C55" s="31">
        <f>ABS($G$5+(1-$G$5)*COS($G$7*PI()/180/2+$B55*PI()/180))</f>
        <v>0.3599999999999999</v>
      </c>
      <c r="D55" s="31">
        <f>ABS($G$5+(1-$G$5)*COS($G$7*PI()/180/2-$B55*PI()/180))</f>
        <v>0.27027696192781314</v>
      </c>
      <c r="E55" s="40">
        <f t="shared" si="0"/>
        <v>1.3319670216514805</v>
      </c>
      <c r="F55" s="41">
        <f t="shared" si="1"/>
        <v>2.4898694442519083</v>
      </c>
      <c r="G55" s="42">
        <f t="shared" si="2"/>
        <v>20.966978483025464</v>
      </c>
      <c r="H55" s="33">
        <f t="shared" si="3"/>
        <v>0.4126551317075459</v>
      </c>
      <c r="I55" s="43">
        <f t="shared" si="4"/>
        <v>-7.688254994206133</v>
      </c>
      <c r="J55" s="7"/>
      <c r="K55" s="8"/>
      <c r="L55" s="11"/>
      <c r="M55" s="11"/>
    </row>
    <row r="56" spans="1:13" ht="12.75">
      <c r="A56" s="6">
        <f t="shared" si="5"/>
        <v>225</v>
      </c>
      <c r="B56" s="28"/>
      <c r="C56" s="30">
        <f>ABS($G$5+(1-$G$5)*COS($G$7*PI()/180/2+$A56*PI()/180))</f>
        <v>0.415779675358501</v>
      </c>
      <c r="D56" s="30">
        <f>ABS($G$5+(1-$G$5)*COS($G$7*PI()/180/2-$A56*PI()/180))</f>
        <v>0.2775646067787172</v>
      </c>
      <c r="E56" s="40">
        <f t="shared" si="0"/>
        <v>1.4979563863845688</v>
      </c>
      <c r="F56" s="41">
        <f t="shared" si="1"/>
        <v>3.509983377706141</v>
      </c>
      <c r="G56" s="42">
        <f t="shared" si="2"/>
        <v>28.936375508836306</v>
      </c>
      <c r="H56" s="33">
        <f t="shared" si="3"/>
        <v>0.4582583288133375</v>
      </c>
      <c r="I56" s="43">
        <f t="shared" si="4"/>
        <v>-6.777792660438655</v>
      </c>
      <c r="J56" s="7"/>
      <c r="K56" s="8"/>
      <c r="L56" s="11"/>
      <c r="M56" s="11"/>
    </row>
    <row r="57" spans="1:13" ht="12.75">
      <c r="A57" s="18"/>
      <c r="B57" s="28">
        <f t="shared" si="6"/>
        <v>230</v>
      </c>
      <c r="C57" s="31">
        <f>ABS($G$5+(1-$G$5)*COS($G$7*PI()/180/2+$B57*PI()/180))</f>
        <v>0.4711348337068352</v>
      </c>
      <c r="D57" s="31">
        <f>ABS($G$5+(1-$G$5)*COS($G$7*PI()/180/2-$B57*PI()/180))</f>
        <v>0.28</v>
      </c>
      <c r="E57" s="40">
        <f t="shared" si="0"/>
        <v>1.6826244060958397</v>
      </c>
      <c r="F57" s="41">
        <f t="shared" si="1"/>
        <v>4.5197436794187285</v>
      </c>
      <c r="G57" s="42">
        <f t="shared" si="2"/>
        <v>36.44061550211559</v>
      </c>
      <c r="H57" s="33">
        <f t="shared" si="3"/>
        <v>0.5023902360838175</v>
      </c>
      <c r="I57" s="43">
        <f t="shared" si="4"/>
        <v>-5.97917619338399</v>
      </c>
      <c r="J57" s="7"/>
      <c r="K57" s="8"/>
      <c r="L57" s="11"/>
      <c r="M57" s="11"/>
    </row>
    <row r="58" spans="1:13" ht="12.75">
      <c r="A58" s="6">
        <f t="shared" si="5"/>
        <v>235</v>
      </c>
      <c r="B58" s="28"/>
      <c r="C58" s="30">
        <f>ABS($G$5+(1-$G$5)*COS($G$7*PI()/180/2+$A58*PI()/180))</f>
        <v>0.5256441888656129</v>
      </c>
      <c r="D58" s="30">
        <f>ABS($G$5+(1-$G$5)*COS($G$7*PI()/180/2-$A58*PI()/180))</f>
        <v>0.2775646067787172</v>
      </c>
      <c r="E58" s="40">
        <f t="shared" si="0"/>
        <v>1.8937723903850328</v>
      </c>
      <c r="F58" s="41">
        <f t="shared" si="1"/>
        <v>5.546555612248348</v>
      </c>
      <c r="G58" s="42">
        <f t="shared" si="2"/>
        <v>43.66575766376014</v>
      </c>
      <c r="H58" s="33">
        <f t="shared" si="3"/>
        <v>0.5448954106830227</v>
      </c>
      <c r="I58" s="43">
        <f t="shared" si="4"/>
        <v>-5.273736997485168</v>
      </c>
      <c r="J58" s="7"/>
      <c r="K58" s="8"/>
      <c r="L58" s="11"/>
      <c r="M58" s="11"/>
    </row>
    <row r="59" spans="1:13" ht="12.75">
      <c r="A59" s="18"/>
      <c r="B59" s="28">
        <f t="shared" si="6"/>
        <v>240</v>
      </c>
      <c r="C59" s="31">
        <f>ABS($G$5+(1-$G$5)*COS($G$7*PI()/180/2+$B59*PI()/180))</f>
        <v>0.5788928917284276</v>
      </c>
      <c r="D59" s="31">
        <f>ABS($G$5+(1-$G$5)*COS($G$7*PI()/180/2-$B59*PI()/180))</f>
        <v>0.27027696192781325</v>
      </c>
      <c r="E59" s="40">
        <f t="shared" si="0"/>
        <v>2.1418506690297963</v>
      </c>
      <c r="F59" s="41">
        <f t="shared" si="1"/>
        <v>6.615783766171653</v>
      </c>
      <c r="G59" s="42">
        <f t="shared" si="2"/>
        <v>50.7444084352382</v>
      </c>
      <c r="H59" s="33">
        <f t="shared" si="3"/>
        <v>0.5856431618241623</v>
      </c>
      <c r="I59" s="43">
        <f t="shared" si="4"/>
        <v>-4.647338466476361</v>
      </c>
      <c r="J59" s="7"/>
      <c r="K59" s="8"/>
      <c r="L59" s="11"/>
      <c r="M59" s="11"/>
    </row>
    <row r="60" spans="1:13" ht="12.75">
      <c r="A60" s="6">
        <f t="shared" si="5"/>
        <v>245</v>
      </c>
      <c r="B60" s="28"/>
      <c r="C60" s="30">
        <f>ABS($G$5+(1-$G$5)*COS($G$7*PI()/180/2+$A60*PI()/180))</f>
        <v>0.6304756875140473</v>
      </c>
      <c r="D60" s="30">
        <f>ABS($G$5+(1-$G$5)*COS($G$7*PI()/180/2-$A60*PI()/180))</f>
        <v>0.25819252882500376</v>
      </c>
      <c r="E60" s="40">
        <f t="shared" si="0"/>
        <v>2.441881995514159</v>
      </c>
      <c r="F60" s="41">
        <f t="shared" si="1"/>
        <v>7.754493454787241</v>
      </c>
      <c r="G60" s="42">
        <f t="shared" si="2"/>
        <v>57.778138582227925</v>
      </c>
      <c r="H60" s="33">
        <f t="shared" si="3"/>
        <v>0.6245246481968344</v>
      </c>
      <c r="I60" s="43">
        <f t="shared" si="4"/>
        <v>-4.089008331877561</v>
      </c>
      <c r="J60" s="7"/>
      <c r="K60" s="8"/>
      <c r="L60" s="11"/>
      <c r="M60" s="11"/>
    </row>
    <row r="61" spans="1:13" ht="12.75">
      <c r="A61" s="18"/>
      <c r="B61" s="28">
        <f t="shared" si="6"/>
        <v>250</v>
      </c>
      <c r="C61" s="31">
        <f>ABS($G$5+(1-$G$5)*COS($G$7*PI()/180/2+$B61*PI()/180))</f>
        <v>0.6799999999999995</v>
      </c>
      <c r="D61" s="31">
        <f>ABS($G$5+(1-$G$5)*COS($G$7*PI()/180/2-$B61*PI()/180))</f>
        <v>0.2414032773029815</v>
      </c>
      <c r="E61" s="40">
        <f t="shared" si="0"/>
        <v>2.816863166056118</v>
      </c>
      <c r="F61" s="41">
        <f t="shared" si="1"/>
        <v>8.995315018024966</v>
      </c>
      <c r="G61" s="42">
        <f t="shared" si="2"/>
        <v>64.85034373054631</v>
      </c>
      <c r="H61" s="33">
        <f t="shared" si="3"/>
        <v>0.6614513773730364</v>
      </c>
      <c r="I61" s="43">
        <f t="shared" si="4"/>
        <v>-3.59004149709407</v>
      </c>
      <c r="J61" s="7"/>
      <c r="K61" s="8"/>
      <c r="L61" s="11"/>
      <c r="M61" s="11"/>
    </row>
    <row r="62" spans="1:13" ht="12.75">
      <c r="A62" s="6">
        <f t="shared" si="5"/>
        <v>255</v>
      </c>
      <c r="B62" s="28"/>
      <c r="C62" s="30">
        <f>ABS($G$5+(1-$G$5)*COS($G$7*PI()/180/2+$A62*PI()/180))</f>
        <v>0.7270889192646695</v>
      </c>
      <c r="D62" s="30">
        <f>ABS($G$5+(1-$G$5)*COS($G$7*PI()/180/2-$A62*PI()/180))</f>
        <v>0.22003698370345592</v>
      </c>
      <c r="E62" s="40">
        <f t="shared" si="0"/>
        <v>3.304394138780633</v>
      </c>
      <c r="F62" s="41">
        <f t="shared" si="1"/>
        <v>10.381836863091912</v>
      </c>
      <c r="G62" s="42">
        <f t="shared" si="2"/>
        <v>72.03464823168872</v>
      </c>
      <c r="H62" s="33">
        <f t="shared" si="3"/>
        <v>0.696354368952078</v>
      </c>
      <c r="I62" s="43">
        <f t="shared" si="4"/>
        <v>-3.1433939056490114</v>
      </c>
      <c r="J62" s="7"/>
      <c r="K62" s="8"/>
      <c r="L62" s="11"/>
      <c r="M62" s="11"/>
    </row>
    <row r="63" spans="1:13" ht="12.75">
      <c r="A63" s="18"/>
      <c r="B63" s="28">
        <f t="shared" si="6"/>
        <v>260</v>
      </c>
      <c r="C63" s="31">
        <f>ABS($G$5+(1-$G$5)*COS($G$7*PI()/180/2+$B63*PI()/180))</f>
        <v>0.771384070199385</v>
      </c>
      <c r="D63" s="31">
        <f>ABS($G$5+(1-$G$5)*COS($G$7*PI()/180/2-$B63*PI()/180))</f>
        <v>0.19425625842204075</v>
      </c>
      <c r="E63" s="40">
        <f t="shared" si="0"/>
        <v>3.9709612265025593</v>
      </c>
      <c r="F63" s="41">
        <f t="shared" si="1"/>
        <v>11.977912930407888</v>
      </c>
      <c r="G63" s="42">
        <f t="shared" si="2"/>
        <v>79.40285979396859</v>
      </c>
      <c r="H63" s="33">
        <f t="shared" si="3"/>
        <v>0.729183598293266</v>
      </c>
      <c r="I63" s="43">
        <f t="shared" si="4"/>
        <v>-2.7432621720044024</v>
      </c>
      <c r="J63" s="7"/>
      <c r="K63" s="8"/>
      <c r="L63" s="11"/>
      <c r="M63" s="11"/>
    </row>
    <row r="64" spans="1:13" ht="12.75">
      <c r="A64" s="6">
        <f t="shared" si="5"/>
        <v>265</v>
      </c>
      <c r="B64" s="28"/>
      <c r="C64" s="30">
        <f>ABS($G$5+(1-$G$5)*COS($G$7*PI()/180/2+$A64*PI()/180))</f>
        <v>0.8125483399593902</v>
      </c>
      <c r="D64" s="30">
        <f>ABS($G$5+(1-$G$5)*COS($G$7*PI()/180/2-$A64*PI()/180))</f>
        <v>0.16425730834495478</v>
      </c>
      <c r="E64" s="40">
        <f t="shared" si="0"/>
        <v>4.946801747493435</v>
      </c>
      <c r="F64" s="41">
        <f t="shared" si="1"/>
        <v>13.88649011067998</v>
      </c>
      <c r="G64" s="42">
        <f t="shared" si="2"/>
        <v>87.0410440946028</v>
      </c>
      <c r="H64" s="33">
        <f t="shared" si="3"/>
        <v>0.75990750906958</v>
      </c>
      <c r="I64" s="43">
        <f t="shared" si="4"/>
        <v>-2.3847852792557163</v>
      </c>
      <c r="J64" s="7"/>
      <c r="K64" s="8"/>
      <c r="L64" s="11"/>
      <c r="M64" s="11"/>
    </row>
    <row r="65" spans="1:13" ht="12.75">
      <c r="A65" s="18"/>
      <c r="B65" s="28">
        <f t="shared" si="6"/>
        <v>270</v>
      </c>
      <c r="C65" s="31">
        <f>ABS($G$5+(1-$G$5)*COS($G$7*PI()/180/2+$B65*PI()/180))</f>
        <v>0.8502684435961458</v>
      </c>
      <c r="D65" s="31">
        <f>ABS($G$5+(1-$G$5)*COS($G$7*PI()/180/2-$B65*PI()/180))</f>
        <v>0.13026844359614598</v>
      </c>
      <c r="E65" s="40">
        <f t="shared" si="0"/>
        <v>6.527048455665292</v>
      </c>
      <c r="F65" s="41">
        <f t="shared" si="1"/>
        <v>16.294336736683253</v>
      </c>
      <c r="G65" s="42">
        <f t="shared" si="2"/>
        <v>95.11043598692765</v>
      </c>
      <c r="H65" s="33">
        <f t="shared" si="3"/>
        <v>0.7885124707891535</v>
      </c>
      <c r="I65" s="43">
        <f t="shared" si="4"/>
        <v>-2.063828673154691</v>
      </c>
      <c r="J65" s="7"/>
      <c r="K65" s="8"/>
      <c r="L65" s="11"/>
      <c r="M65" s="11"/>
    </row>
    <row r="66" spans="1:13" ht="12.75">
      <c r="A66" s="6">
        <f t="shared" si="5"/>
        <v>275</v>
      </c>
      <c r="B66" s="28"/>
      <c r="C66" s="30">
        <f>ABS($G$5+(1-$G$5)*COS($G$7*PI()/180/2+$A66*PI()/180))</f>
        <v>0.8842573083449546</v>
      </c>
      <c r="D66" s="30">
        <f>ABS($G$5+(1-$G$5)*COS($G$7*PI()/180/2-$A66*PI()/180))</f>
        <v>0.09254833995939055</v>
      </c>
      <c r="E66" s="40">
        <f t="shared" si="0"/>
        <v>9.554545319051206</v>
      </c>
      <c r="F66" s="41">
        <f t="shared" si="1"/>
        <v>19.604200494224614</v>
      </c>
      <c r="G66" s="42">
        <f t="shared" si="2"/>
        <v>100</v>
      </c>
      <c r="H66" s="33">
        <f t="shared" si="3"/>
        <v>0.8150021053275376</v>
      </c>
      <c r="I66" s="43">
        <f t="shared" si="4"/>
        <v>-1.776825387631113</v>
      </c>
      <c r="J66" s="7"/>
      <c r="K66" s="8"/>
      <c r="L66" s="11"/>
      <c r="M66" s="11"/>
    </row>
    <row r="67" spans="1:13" ht="12.75">
      <c r="A67" s="18"/>
      <c r="B67" s="28">
        <f t="shared" si="6"/>
        <v>280</v>
      </c>
      <c r="C67" s="31">
        <f>ABS($G$5+(1-$G$5)*COS($G$7*PI()/180/2+$B67*PI()/180))</f>
        <v>0.9142562584220406</v>
      </c>
      <c r="D67" s="31">
        <f>ABS($G$5+(1-$G$5)*COS($G$7*PI()/180/2-$B67*PI()/180))</f>
        <v>0.05138407019938529</v>
      </c>
      <c r="E67" s="40">
        <f t="shared" si="0"/>
        <v>17.792600992378723</v>
      </c>
      <c r="F67" s="41">
        <f t="shared" si="1"/>
        <v>25.004788791997882</v>
      </c>
      <c r="G67" s="42">
        <f t="shared" si="2"/>
        <v>100</v>
      </c>
      <c r="H67" s="33">
        <f t="shared" si="3"/>
        <v>0.8393964344469104</v>
      </c>
      <c r="I67" s="43">
        <f t="shared" si="4"/>
        <v>-1.52065759797117</v>
      </c>
      <c r="J67" s="7"/>
      <c r="K67" s="8"/>
      <c r="L67" s="11"/>
      <c r="M67" s="11"/>
    </row>
    <row r="68" spans="1:13" ht="12.75">
      <c r="A68" s="6">
        <f t="shared" si="5"/>
        <v>285</v>
      </c>
      <c r="B68" s="28"/>
      <c r="C68" s="30">
        <f>ABS($G$5+(1-$G$5)*COS($G$7*PI()/180/2+$A68*PI()/180))</f>
        <v>0.940036983703456</v>
      </c>
      <c r="D68" s="30">
        <f>ABS($G$5+(1-$G$5)*COS($G$7*PI()/180/2-$A68*PI()/180))</f>
        <v>0.007088919264669258</v>
      </c>
      <c r="E68" s="40">
        <f t="shared" si="0"/>
        <v>100</v>
      </c>
      <c r="F68" s="41">
        <f t="shared" si="1"/>
        <v>40</v>
      </c>
      <c r="G68" s="42">
        <f t="shared" si="2"/>
        <v>100</v>
      </c>
      <c r="H68" s="33">
        <f t="shared" si="3"/>
        <v>0.8617308180405296</v>
      </c>
      <c r="I68" s="43">
        <f t="shared" si="4"/>
        <v>-1.292567502452941</v>
      </c>
      <c r="J68" s="7"/>
      <c r="K68" s="8"/>
      <c r="L68" s="11"/>
      <c r="M68" s="11"/>
    </row>
    <row r="69" spans="1:13" ht="12.75">
      <c r="A69" s="18"/>
      <c r="B69" s="28">
        <f t="shared" si="6"/>
        <v>290</v>
      </c>
      <c r="C69" s="31">
        <f>ABS($G$5+(1-$G$5)*COS($G$7*PI()/180/2+$B69*PI()/180))</f>
        <v>0.9614032773029811</v>
      </c>
      <c r="D69" s="31">
        <f>ABS($G$5+(1-$G$5)*COS($G$7*PI()/180/2-$B69*PI()/180))</f>
        <v>0.0399999999999997</v>
      </c>
      <c r="E69" s="40">
        <f t="shared" si="0"/>
        <v>24.03508193257471</v>
      </c>
      <c r="F69" s="41">
        <f t="shared" si="1"/>
        <v>27.616912138450324</v>
      </c>
      <c r="G69" s="42">
        <f t="shared" si="2"/>
        <v>100</v>
      </c>
      <c r="H69" s="33">
        <f t="shared" si="3"/>
        <v>0.8820546654671868</v>
      </c>
      <c r="I69" s="43">
        <f t="shared" si="4"/>
        <v>-1.0900899713984924</v>
      </c>
      <c r="J69" s="7"/>
      <c r="K69" s="8"/>
      <c r="L69" s="11"/>
      <c r="M69" s="11"/>
    </row>
    <row r="70" spans="1:13" ht="12.75">
      <c r="A70" s="6">
        <f t="shared" si="5"/>
        <v>295</v>
      </c>
      <c r="B70" s="28"/>
      <c r="C70" s="30">
        <f>ABS($G$5+(1-$G$5)*COS($G$7*PI()/180/2+$A70*PI()/180))</f>
        <v>0.9781925288250037</v>
      </c>
      <c r="D70" s="30">
        <f>ABS($G$5+(1-$G$5)*COS($G$7*PI()/180/2-$A70*PI()/180))</f>
        <v>0.0895243124859525</v>
      </c>
      <c r="E70" s="40">
        <f t="shared" si="0"/>
        <v>10.92655728552503</v>
      </c>
      <c r="F70" s="41">
        <f t="shared" si="1"/>
        <v>20.769666939965656</v>
      </c>
      <c r="G70" s="42">
        <f t="shared" si="2"/>
        <v>100</v>
      </c>
      <c r="H70" s="33">
        <f t="shared" si="3"/>
        <v>0.9004299125428604</v>
      </c>
      <c r="I70" s="43">
        <f t="shared" si="4"/>
        <v>-0.9110017208643452</v>
      </c>
      <c r="J70" s="7"/>
      <c r="K70" s="8"/>
      <c r="L70" s="11"/>
      <c r="M70" s="11"/>
    </row>
    <row r="71" spans="1:13" ht="12.75">
      <c r="A71" s="18"/>
      <c r="B71" s="28">
        <f t="shared" si="6"/>
        <v>300</v>
      </c>
      <c r="C71" s="31">
        <f>ABS($G$5+(1-$G$5)*COS($G$7*PI()/180/2+$B71*PI()/180))</f>
        <v>0.9902769619278131</v>
      </c>
      <c r="D71" s="31">
        <f>ABS($G$5+(1-$G$5)*COS($G$7*PI()/180/2-$B71*PI()/180))</f>
        <v>0.1411071082715721</v>
      </c>
      <c r="E71" s="40">
        <f t="shared" si="0"/>
        <v>7.017909827915576</v>
      </c>
      <c r="F71" s="41">
        <f t="shared" si="1"/>
        <v>16.924155674594658</v>
      </c>
      <c r="G71" s="42">
        <f t="shared" si="2"/>
        <v>96.98272292480982</v>
      </c>
      <c r="H71" s="33">
        <f t="shared" si="3"/>
        <v>0.9169292660430327</v>
      </c>
      <c r="I71" s="43">
        <f t="shared" si="4"/>
        <v>-0.7532833095449143</v>
      </c>
      <c r="J71" s="7"/>
      <c r="K71" s="8"/>
      <c r="L71" s="11"/>
      <c r="M71" s="11"/>
    </row>
    <row r="72" spans="1:13" ht="12.75">
      <c r="A72" s="6">
        <f t="shared" si="5"/>
        <v>305</v>
      </c>
      <c r="B72" s="28"/>
      <c r="C72" s="30">
        <f>ABS($G$5+(1-$G$5)*COS($G$7*PI()/180/2+$A72*PI()/180))</f>
        <v>0.9975646067787172</v>
      </c>
      <c r="D72" s="30">
        <f>ABS($G$5+(1-$G$5)*COS($G$7*PI()/180/2-$A72*PI()/180))</f>
        <v>0.19435581113438677</v>
      </c>
      <c r="E72" s="40">
        <f t="shared" si="0"/>
        <v>5.132671881310274</v>
      </c>
      <c r="F72" s="41">
        <f t="shared" si="1"/>
        <v>14.206870036077921</v>
      </c>
      <c r="G72" s="42">
        <f t="shared" si="2"/>
        <v>88.20837767611863</v>
      </c>
      <c r="H72" s="33">
        <f t="shared" si="3"/>
        <v>0.9316342267720268</v>
      </c>
      <c r="I72" s="43">
        <f t="shared" si="4"/>
        <v>-0.6150912910002052</v>
      </c>
      <c r="J72" s="7"/>
      <c r="K72" s="8"/>
      <c r="L72" s="11"/>
      <c r="M72" s="11"/>
    </row>
    <row r="73" spans="1:13" ht="12.75">
      <c r="A73" s="18"/>
      <c r="B73" s="28">
        <f t="shared" si="6"/>
        <v>310</v>
      </c>
      <c r="C73" s="31">
        <f>ABS($G$5+(1-$G$5)*COS($G$7*PI()/180/2+$B73*PI()/180))</f>
        <v>1</v>
      </c>
      <c r="D73" s="31">
        <f>ABS($G$5+(1-$G$5)*COS($G$7*PI()/180/2-$B73*PI()/180))</f>
        <v>0.24886516629316457</v>
      </c>
      <c r="E73" s="40">
        <f t="shared" si="0"/>
        <v>4.018240137400324</v>
      </c>
      <c r="F73" s="41">
        <f t="shared" si="1"/>
        <v>12.080717748451207</v>
      </c>
      <c r="G73" s="42">
        <f t="shared" si="2"/>
        <v>79.84575382028709</v>
      </c>
      <c r="H73" s="33">
        <f t="shared" si="3"/>
        <v>0.9446329117831072</v>
      </c>
      <c r="I73" s="43">
        <f t="shared" si="4"/>
        <v>-0.4947385464166723</v>
      </c>
      <c r="J73" s="7"/>
      <c r="K73" s="8"/>
      <c r="L73" s="11"/>
      <c r="M73" s="11"/>
    </row>
    <row r="74" spans="1:13" ht="12.75">
      <c r="A74" s="6">
        <f t="shared" si="5"/>
        <v>315</v>
      </c>
      <c r="B74" s="28"/>
      <c r="C74" s="30">
        <f>ABS($G$5+(1-$G$5)*COS($G$7*PI()/180/2+$A74*PI()/180))</f>
        <v>0.9975646067787172</v>
      </c>
      <c r="D74" s="30">
        <f>ABS($G$5+(1-$G$5)*COS($G$7*PI()/180/2-$A74*PI()/180))</f>
        <v>0.30422032464149873</v>
      </c>
      <c r="E74" s="40">
        <f t="shared" si="0"/>
        <v>3.279085997802</v>
      </c>
      <c r="F74" s="41">
        <f t="shared" si="1"/>
        <v>10.315056133821024</v>
      </c>
      <c r="G74" s="42">
        <f t="shared" si="2"/>
        <v>71.70565260310919</v>
      </c>
      <c r="H74" s="33">
        <f t="shared" si="3"/>
        <v>0.9560177062839421</v>
      </c>
      <c r="I74" s="43">
        <f t="shared" si="4"/>
        <v>-0.3906812827164867</v>
      </c>
      <c r="J74" s="7"/>
      <c r="K74" s="8"/>
      <c r="L74" s="11"/>
      <c r="M74" s="11"/>
    </row>
    <row r="75" spans="1:13" ht="12.75">
      <c r="A75" s="18"/>
      <c r="B75" s="28">
        <f t="shared" si="6"/>
        <v>320</v>
      </c>
      <c r="C75" s="31">
        <f>ABS($G$5+(1-$G$5)*COS($G$7*PI()/180/2+$B75*PI()/180))</f>
        <v>0.9902769619278132</v>
      </c>
      <c r="D75" s="31">
        <f>ABS($G$5+(1-$G$5)*COS($G$7*PI()/180/2-$B75*PI()/180))</f>
        <v>0.3599999999999999</v>
      </c>
      <c r="E75" s="40">
        <f t="shared" si="0"/>
        <v>2.750769338688371</v>
      </c>
      <c r="F75" s="41">
        <f t="shared" si="1"/>
        <v>8.789083497108718</v>
      </c>
      <c r="G75" s="42">
        <f t="shared" si="2"/>
        <v>63.71741160652405</v>
      </c>
      <c r="H75" s="33">
        <f t="shared" si="3"/>
        <v>0.9658827859785304</v>
      </c>
      <c r="I75" s="43">
        <f t="shared" si="4"/>
        <v>-0.30151147772316733</v>
      </c>
      <c r="J75" s="7"/>
      <c r="K75" s="8"/>
      <c r="L75" s="11"/>
      <c r="M75" s="11"/>
    </row>
    <row r="76" spans="1:13" ht="12.75">
      <c r="A76" s="6">
        <f t="shared" si="5"/>
        <v>325</v>
      </c>
      <c r="B76" s="28"/>
      <c r="C76" s="30">
        <f>ABS($G$5+(1-$G$5)*COS($G$7*PI()/180/2+$A76*PI()/180))</f>
        <v>0.9781925288250037</v>
      </c>
      <c r="D76" s="30">
        <f>ABS($G$5+(1-$G$5)*COS($G$7*PI()/180/2-$A76*PI()/180))</f>
        <v>0.415779675358501</v>
      </c>
      <c r="E76" s="40">
        <f aca="true" t="shared" si="7" ref="E76:E82">IF((ABS($C76/$D76))&gt;=100,100,(ABS($C76/$D76)))</f>
        <v>2.3526703848175576</v>
      </c>
      <c r="F76" s="41">
        <f aca="true" t="shared" si="8" ref="F76:F82">IF((ABS(20*LOG($E76)))&gt;=40,40,(ABS(20*LOG($E76))))</f>
        <v>7.431221713241941</v>
      </c>
      <c r="G76" s="42">
        <f aca="true" t="shared" si="9" ref="G76:G82">IF((1.729349558*10^-4*$F76^4-4.932667999*10^-3*$F76^3-0.1485249855*$F76*$F76+8.81863307*$F76)&gt;100.1,100,(1.729349558*10^-4*$F76^4-4.932667999*10^-3*$F76^3-0.1485249855*$F76*$F76+8.81863307*$F76))</f>
        <v>55.83435142985624</v>
      </c>
      <c r="H76" s="33">
        <f aca="true" t="shared" si="10" ref="H76:H81">SQRT(($C76*$C76)+($D76*$D76))/$H$10</f>
        <v>0.974321560693083</v>
      </c>
      <c r="I76" s="43">
        <f aca="true" t="shared" si="11" ref="I76:I82">IF($H76&lt;0.1778,-15,20*LOG($H76))</f>
        <v>-0.22595373743788505</v>
      </c>
      <c r="J76" s="7"/>
      <c r="K76" s="8"/>
      <c r="L76" s="11"/>
      <c r="M76" s="11"/>
    </row>
    <row r="77" spans="1:13" ht="12.75">
      <c r="A77" s="18"/>
      <c r="B77" s="28">
        <f t="shared" si="6"/>
        <v>330</v>
      </c>
      <c r="C77" s="31">
        <f>ABS($G$5+(1-$G$5)*COS($G$7*PI()/180/2+$B77*PI()/180))</f>
        <v>0.9614032773029816</v>
      </c>
      <c r="D77" s="31">
        <f>ABS($G$5+(1-$G$5)*COS($G$7*PI()/180/2-$B77*PI()/180))</f>
        <v>0.4711348337068352</v>
      </c>
      <c r="E77" s="40">
        <f t="shared" si="7"/>
        <v>2.0406117495893272</v>
      </c>
      <c r="F77" s="41">
        <f t="shared" si="8"/>
        <v>6.195207658746397</v>
      </c>
      <c r="G77" s="42">
        <f t="shared" si="9"/>
        <v>48.01466177731167</v>
      </c>
      <c r="H77" s="33">
        <f t="shared" si="10"/>
        <v>0.9814240995239825</v>
      </c>
      <c r="I77" s="43">
        <f t="shared" si="11"/>
        <v>-0.16286563666437215</v>
      </c>
      <c r="J77" s="7"/>
      <c r="K77" s="8"/>
      <c r="L77" s="11"/>
      <c r="M77" s="11"/>
    </row>
    <row r="78" spans="1:13" ht="12.75">
      <c r="A78" s="6">
        <f>B77+5</f>
        <v>335</v>
      </c>
      <c r="B78" s="28"/>
      <c r="C78" s="30">
        <f>ABS($G$5+(1-$G$5)*COS($G$7*PI()/180/2+$A78*PI()/180))</f>
        <v>0.9400369837034561</v>
      </c>
      <c r="D78" s="30">
        <f>ABS($G$5+(1-$G$5)*COS($G$7*PI()/180/2-$A78*PI()/180))</f>
        <v>0.5256441888656129</v>
      </c>
      <c r="E78" s="40">
        <f t="shared" si="7"/>
        <v>1.7883522801462712</v>
      </c>
      <c r="F78" s="41">
        <f t="shared" si="8"/>
        <v>5.049061455348514</v>
      </c>
      <c r="G78" s="42">
        <f t="shared" si="9"/>
        <v>40.21694660944923</v>
      </c>
      <c r="H78" s="33">
        <f t="shared" si="10"/>
        <v>0.9872746056898263</v>
      </c>
      <c r="I78" s="43">
        <f t="shared" si="11"/>
        <v>-0.11124067206843122</v>
      </c>
      <c r="J78" s="7"/>
      <c r="K78" s="8"/>
      <c r="L78" s="11"/>
      <c r="M78" s="11"/>
    </row>
    <row r="79" spans="1:13" ht="12.75">
      <c r="A79" s="18"/>
      <c r="B79" s="28">
        <f>A78+5</f>
        <v>340</v>
      </c>
      <c r="C79" s="31">
        <f>ABS($G$5+(1-$G$5)*COS($G$7*PI()/180/2+$B79*PI()/180))</f>
        <v>0.9142562584220407</v>
      </c>
      <c r="D79" s="31">
        <f>ABS($G$5+(1-$G$5)*COS($G$7*PI()/180/2-$B79*PI()/180))</f>
        <v>0.5788928917284282</v>
      </c>
      <c r="E79" s="40">
        <f t="shared" si="7"/>
        <v>1.5793185086317127</v>
      </c>
      <c r="F79" s="41">
        <f t="shared" si="8"/>
        <v>3.9693945012649317</v>
      </c>
      <c r="G79" s="42">
        <f t="shared" si="9"/>
        <v>32.39889239874881</v>
      </c>
      <c r="H79" s="33">
        <f t="shared" si="10"/>
        <v>0.9919490149389317</v>
      </c>
      <c r="I79" s="43">
        <f t="shared" si="11"/>
        <v>-0.07021299037856919</v>
      </c>
      <c r="J79" s="7"/>
      <c r="K79" s="8"/>
      <c r="L79" s="11"/>
      <c r="M79" s="11"/>
    </row>
    <row r="80" spans="1:13" ht="12.75">
      <c r="A80" s="6">
        <f>B79+5</f>
        <v>345</v>
      </c>
      <c r="B80" s="28"/>
      <c r="C80" s="30">
        <f>ABS($G$5+(1-$G$5)*COS($G$7*PI()/180/2+$A80*PI()/180))</f>
        <v>0.8842573083449548</v>
      </c>
      <c r="D80" s="30">
        <f>ABS($G$5+(1-$G$5)*COS($G$7*PI()/180/2-$A80*PI()/180))</f>
        <v>0.6304756875140478</v>
      </c>
      <c r="E80" s="40">
        <f t="shared" si="7"/>
        <v>1.4025240399539631</v>
      </c>
      <c r="F80" s="41">
        <f t="shared" si="8"/>
        <v>2.938206280273412</v>
      </c>
      <c r="G80" s="42">
        <f t="shared" si="9"/>
        <v>24.51650673846275</v>
      </c>
      <c r="H80" s="33">
        <f t="shared" si="10"/>
        <v>0.9955127939395678</v>
      </c>
      <c r="I80" s="43">
        <f t="shared" si="11"/>
        <v>-0.03906308437076947</v>
      </c>
      <c r="J80" s="7"/>
      <c r="K80" s="8"/>
      <c r="L80" s="11"/>
      <c r="M80" s="11"/>
    </row>
    <row r="81" spans="1:13" ht="12.75">
      <c r="A81" s="6"/>
      <c r="B81" s="28">
        <f>A80+5</f>
        <v>350</v>
      </c>
      <c r="C81" s="31">
        <f>ABS($G$5+(1-$G$5)*COS($G$7*PI()/180/2+$B81*PI()/180))</f>
        <v>0.8502684435961463</v>
      </c>
      <c r="D81" s="31">
        <f>ABS($G$5+(1-$G$5)*COS($G$7*PI()/180/2-$B81*PI()/180))</f>
        <v>0.6799999999999995</v>
      </c>
      <c r="E81" s="40">
        <f t="shared" si="7"/>
        <v>1.2503947699943336</v>
      </c>
      <c r="F81" s="41">
        <f t="shared" si="8"/>
        <v>1.940942969970668</v>
      </c>
      <c r="G81" s="42">
        <f t="shared" si="9"/>
        <v>16.52331817159244</v>
      </c>
      <c r="H81" s="33">
        <f t="shared" si="10"/>
        <v>0.9980190138678533</v>
      </c>
      <c r="I81" s="43">
        <f t="shared" si="11"/>
        <v>-0.01722369250453426</v>
      </c>
      <c r="J81" s="7"/>
      <c r="K81" s="8"/>
      <c r="L81" s="11"/>
      <c r="M81" s="11"/>
    </row>
    <row r="82" spans="1:13" ht="12.75">
      <c r="A82" s="37">
        <f>B81+5</f>
        <v>355</v>
      </c>
      <c r="B82" s="29"/>
      <c r="C82" s="32">
        <f>ABS($G$5+(1-$G$5)*COS($G$7*PI()/180/2+$A82*PI()/180))</f>
        <v>0.8125483399593905</v>
      </c>
      <c r="D82" s="32">
        <f>ABS($G$5+(1-$G$5)*COS($G$7*PI()/180/2-$A82*PI()/180))</f>
        <v>0.7270889192646695</v>
      </c>
      <c r="E82" s="40">
        <f t="shared" si="7"/>
        <v>1.1175364091384437</v>
      </c>
      <c r="F82" s="41">
        <f t="shared" si="8"/>
        <v>0.9652336254366783</v>
      </c>
      <c r="G82" s="42">
        <f t="shared" si="9"/>
        <v>8.369378249225607</v>
      </c>
      <c r="H82" s="34">
        <f>SQRT(($C82*$C82)+($D82*$D82))/$H$10</f>
        <v>0.9995067689585716</v>
      </c>
      <c r="I82" s="43">
        <f t="shared" si="11"/>
        <v>-0.0042852072774347974</v>
      </c>
      <c r="J82" s="7"/>
      <c r="K82" s="8"/>
      <c r="L82" s="11"/>
      <c r="M82" s="11"/>
    </row>
    <row r="83" spans="2:13" ht="12.75">
      <c r="B83" s="20"/>
      <c r="F83" s="8"/>
      <c r="I83" s="9"/>
      <c r="J83" s="7"/>
      <c r="K83" s="8"/>
      <c r="L83" s="11"/>
      <c r="M83" s="11"/>
    </row>
    <row r="84" spans="1:13" ht="13.5" thickBot="1">
      <c r="A84" t="s">
        <v>11</v>
      </c>
      <c r="F84" s="8"/>
      <c r="I84" s="9"/>
      <c r="J84" s="7"/>
      <c r="K84" s="8"/>
      <c r="L84" s="11"/>
      <c r="M84" s="11"/>
    </row>
    <row r="85" spans="1:13" ht="13.5" thickBot="1">
      <c r="A85" s="52">
        <v>97.95</v>
      </c>
      <c r="F85" s="8"/>
      <c r="I85" s="9"/>
      <c r="J85" s="7"/>
      <c r="K85" s="8"/>
      <c r="L85" s="11"/>
      <c r="M85" s="11"/>
    </row>
    <row r="86" spans="6:13" ht="12.75">
      <c r="F86" s="8"/>
      <c r="I86" s="9"/>
      <c r="J86" s="7"/>
      <c r="K86" s="8"/>
      <c r="L86" s="11"/>
      <c r="M86" s="11"/>
    </row>
    <row r="87" spans="1:13" ht="12.75">
      <c r="A87" s="45">
        <f>$A85+0</f>
        <v>97.95</v>
      </c>
      <c r="B87" s="25"/>
      <c r="C87" s="31">
        <f aca="true" t="shared" si="12" ref="C87:C97">ABS($G$5+(1-$G$5)*COS($G$7*PI()/180/2+$A87*PI()/180))</f>
        <v>0.18245461216373238</v>
      </c>
      <c r="D87" s="31">
        <f aca="true" t="shared" si="13" ref="D87:D97">ABS($G$5+(1-$G$5)*COS($G$7*PI()/180/2-$A87*PI()/180))</f>
        <v>0.7886584753226885</v>
      </c>
      <c r="E87" s="40">
        <f>ABS($C87/$D87)</f>
        <v>0.23134806493910942</v>
      </c>
      <c r="F87" s="41">
        <f>IF((ABS(20*LOG($E87)))&gt;=40,40,(ABS(20*LOG($E87))))</f>
        <v>12.714682574224543</v>
      </c>
      <c r="G87" s="42">
        <f aca="true" t="shared" si="14" ref="G87:G97">1.729349558*10^-4*$F87^4-4.932667999*10^-3*$F87^3-0.1485249855*$F87*$F87+8.81863307*$F87</f>
        <v>82.49567579219969</v>
      </c>
      <c r="H87" s="35">
        <f>SQRT(($C87*$C87)+($D87*$D87))/$H$10</f>
        <v>0.7420362133113767</v>
      </c>
      <c r="I87" s="43">
        <f aca="true" t="shared" si="15" ref="I87:I97">20*LOG($H87)</f>
        <v>-2.5914979899038033</v>
      </c>
      <c r="J87" s="7"/>
      <c r="K87" s="8"/>
      <c r="L87" s="11"/>
      <c r="M87" s="11"/>
    </row>
    <row r="88" spans="1:13" ht="12.75">
      <c r="A88" s="45">
        <f>$A87+0.01</f>
        <v>97.96000000000001</v>
      </c>
      <c r="C88" s="31">
        <f t="shared" si="12"/>
        <v>0.18251387909445327</v>
      </c>
      <c r="D88" s="31">
        <f t="shared" si="13"/>
        <v>0.7885755239773435</v>
      </c>
      <c r="E88" s="40">
        <f aca="true" t="shared" si="16" ref="E88:E97">ABS($C88/$D88)</f>
        <v>0.2314475577100172</v>
      </c>
      <c r="F88" s="41">
        <f aca="true" t="shared" si="17" ref="F88:F97">IF((ABS(20*LOG($E88)))&gt;=40,40,(ABS(20*LOG($E88))))</f>
        <v>12.710947952724636</v>
      </c>
      <c r="G88" s="42">
        <f t="shared" si="14"/>
        <v>82.48046862196544</v>
      </c>
      <c r="H88" s="35">
        <f aca="true" t="shared" si="18" ref="H88:H97">SQRT(($C88*$C88)+($D88*$D88))/$H$10</f>
        <v>0.7419743794002406</v>
      </c>
      <c r="I88" s="43">
        <f t="shared" si="15"/>
        <v>-2.5922218156378873</v>
      </c>
      <c r="J88" s="7"/>
      <c r="K88" s="8"/>
      <c r="L88" s="11"/>
      <c r="M88" s="11"/>
    </row>
    <row r="89" spans="1:13" ht="12.75">
      <c r="A89" s="45">
        <f aca="true" t="shared" si="19" ref="A89:A97">$A88+0.01</f>
        <v>97.97000000000001</v>
      </c>
      <c r="C89" s="31">
        <f t="shared" si="12"/>
        <v>0.18257312949925641</v>
      </c>
      <c r="D89" s="31">
        <f t="shared" si="13"/>
        <v>0.788492559576842</v>
      </c>
      <c r="E89" s="40">
        <f t="shared" si="16"/>
        <v>0.23154705428956415</v>
      </c>
      <c r="F89" s="41">
        <f t="shared" si="17"/>
        <v>12.707214793416883</v>
      </c>
      <c r="G89" s="42">
        <f t="shared" si="14"/>
        <v>82.46526269488777</v>
      </c>
      <c r="H89" s="35">
        <f t="shared" si="18"/>
        <v>0.7419125370311677</v>
      </c>
      <c r="I89" s="43">
        <f t="shared" si="15"/>
        <v>-2.5929458007166515</v>
      </c>
      <c r="J89" s="7"/>
      <c r="K89" s="8"/>
      <c r="L89" s="11"/>
      <c r="M89" s="11"/>
    </row>
    <row r="90" spans="1:13" ht="12.75">
      <c r="A90" s="45">
        <f t="shared" si="19"/>
        <v>97.98000000000002</v>
      </c>
      <c r="C90" s="31">
        <f t="shared" si="12"/>
        <v>0.18263236337633693</v>
      </c>
      <c r="D90" s="31">
        <f t="shared" si="13"/>
        <v>0.7884095821237104</v>
      </c>
      <c r="E90" s="40">
        <f t="shared" si="16"/>
        <v>0.23164655468086365</v>
      </c>
      <c r="F90" s="41">
        <f t="shared" si="17"/>
        <v>12.703483094989583</v>
      </c>
      <c r="G90" s="42">
        <f t="shared" si="14"/>
        <v>82.45005800995177</v>
      </c>
      <c r="H90" s="35">
        <f t="shared" si="18"/>
        <v>0.7418506862042786</v>
      </c>
      <c r="I90" s="43">
        <f t="shared" si="15"/>
        <v>-2.5936699451735024</v>
      </c>
      <c r="J90" s="7"/>
      <c r="K90" s="8"/>
      <c r="L90" s="11"/>
      <c r="M90" s="11"/>
    </row>
    <row r="91" spans="1:13" ht="12.75">
      <c r="A91" s="45">
        <f t="shared" si="19"/>
        <v>97.99000000000002</v>
      </c>
      <c r="C91" s="31">
        <f t="shared" si="12"/>
        <v>0.18269158072389013</v>
      </c>
      <c r="D91" s="31">
        <f t="shared" si="13"/>
        <v>0.7883265916204768</v>
      </c>
      <c r="E91" s="40">
        <f t="shared" si="16"/>
        <v>0.23174605888702932</v>
      </c>
      <c r="F91" s="41">
        <f t="shared" si="17"/>
        <v>12.699752856132697</v>
      </c>
      <c r="G91" s="42">
        <f t="shared" si="14"/>
        <v>82.4348545661442</v>
      </c>
      <c r="H91" s="35">
        <f t="shared" si="18"/>
        <v>0.7417888269196958</v>
      </c>
      <c r="I91" s="43">
        <f t="shared" si="15"/>
        <v>-2.59439424904184</v>
      </c>
      <c r="J91" s="7"/>
      <c r="K91" s="8"/>
      <c r="L91" s="11"/>
      <c r="M91" s="11"/>
    </row>
    <row r="92" spans="1:13" ht="12.75">
      <c r="A92" s="45">
        <f t="shared" si="19"/>
        <v>98.00000000000003</v>
      </c>
      <c r="C92" s="31">
        <f t="shared" si="12"/>
        <v>0.18275078154011282</v>
      </c>
      <c r="D92" s="31">
        <f t="shared" si="13"/>
        <v>0.788243588069669</v>
      </c>
      <c r="E92" s="40">
        <f t="shared" si="16"/>
        <v>0.23184556691117716</v>
      </c>
      <c r="F92" s="41">
        <f t="shared" si="17"/>
        <v>12.696024075537768</v>
      </c>
      <c r="G92" s="42">
        <f t="shared" si="14"/>
        <v>82.41965236245304</v>
      </c>
      <c r="H92" s="35">
        <f t="shared" si="18"/>
        <v>0.7417269591775412</v>
      </c>
      <c r="I92" s="43">
        <f t="shared" si="15"/>
        <v>-2.5951187123550845</v>
      </c>
      <c r="J92" s="7"/>
      <c r="K92" s="8"/>
      <c r="L92" s="11"/>
      <c r="M92" s="11"/>
    </row>
    <row r="93" spans="1:13" ht="12.75">
      <c r="A93" s="45">
        <f t="shared" si="19"/>
        <v>98.01000000000003</v>
      </c>
      <c r="C93" s="31">
        <f t="shared" si="12"/>
        <v>0.18280996582320108</v>
      </c>
      <c r="D93" s="31">
        <f t="shared" si="13"/>
        <v>0.7881605714738158</v>
      </c>
      <c r="E93" s="40">
        <f t="shared" si="16"/>
        <v>0.2319450787564224</v>
      </c>
      <c r="F93" s="41">
        <f t="shared" si="17"/>
        <v>12.692296751898027</v>
      </c>
      <c r="G93" s="42">
        <f t="shared" si="14"/>
        <v>82.40445139786813</v>
      </c>
      <c r="H93" s="35">
        <f t="shared" si="18"/>
        <v>0.741665082977937</v>
      </c>
      <c r="I93" s="43">
        <f t="shared" si="15"/>
        <v>-2.5958433351466637</v>
      </c>
      <c r="J93" s="7"/>
      <c r="K93" s="8"/>
      <c r="L93" s="11"/>
      <c r="M93" s="10"/>
    </row>
    <row r="94" spans="1:13" ht="12.75">
      <c r="A94" s="45">
        <f t="shared" si="19"/>
        <v>98.02000000000004</v>
      </c>
      <c r="C94" s="31">
        <f t="shared" si="12"/>
        <v>0.18286913357135226</v>
      </c>
      <c r="D94" s="31">
        <f t="shared" si="13"/>
        <v>0.7880775418354455</v>
      </c>
      <c r="E94" s="40">
        <f t="shared" si="16"/>
        <v>0.23204459442588232</v>
      </c>
      <c r="F94" s="41">
        <f t="shared" si="17"/>
        <v>12.68857088390828</v>
      </c>
      <c r="G94" s="42">
        <f t="shared" si="14"/>
        <v>82.38925167138052</v>
      </c>
      <c r="H94" s="35">
        <f t="shared" si="18"/>
        <v>0.7416031983210059</v>
      </c>
      <c r="I94" s="43">
        <f t="shared" si="15"/>
        <v>-2.5965681174500164</v>
      </c>
      <c r="J94" s="7"/>
      <c r="K94" s="8"/>
      <c r="L94" s="11"/>
      <c r="M94" s="10"/>
    </row>
    <row r="95" spans="1:13" ht="12.75">
      <c r="A95" s="45">
        <f t="shared" si="19"/>
        <v>98.03000000000004</v>
      </c>
      <c r="C95" s="31">
        <f t="shared" si="12"/>
        <v>0.18292828478276413</v>
      </c>
      <c r="D95" s="31">
        <f t="shared" si="13"/>
        <v>0.7879944991570877</v>
      </c>
      <c r="E95" s="40">
        <f t="shared" si="16"/>
        <v>0.2321441139226749</v>
      </c>
      <c r="F95" s="41">
        <f t="shared" si="17"/>
        <v>12.684846470264976</v>
      </c>
      <c r="G95" s="42">
        <f t="shared" si="14"/>
        <v>82.37405318198282</v>
      </c>
      <c r="H95" s="35">
        <f t="shared" si="18"/>
        <v>0.741541305206871</v>
      </c>
      <c r="I95" s="43">
        <f t="shared" si="15"/>
        <v>-2.597293059298589</v>
      </c>
      <c r="J95" s="7"/>
      <c r="K95" s="8"/>
      <c r="L95" s="11"/>
      <c r="M95" s="10"/>
    </row>
    <row r="96" spans="1:13" ht="12.75">
      <c r="A96" s="45">
        <f t="shared" si="19"/>
        <v>98.04000000000005</v>
      </c>
      <c r="C96" s="31">
        <f t="shared" si="12"/>
        <v>0.1829874194556348</v>
      </c>
      <c r="D96" s="31">
        <f t="shared" si="13"/>
        <v>0.787911443441272</v>
      </c>
      <c r="E96" s="40">
        <f t="shared" si="16"/>
        <v>0.23224363724991895</v>
      </c>
      <c r="F96" s="41">
        <f t="shared" si="17"/>
        <v>12.681123509666183</v>
      </c>
      <c r="G96" s="42">
        <f t="shared" si="14"/>
        <v>82.35885592866919</v>
      </c>
      <c r="H96" s="35">
        <f t="shared" si="18"/>
        <v>0.7414794036356552</v>
      </c>
      <c r="I96" s="43">
        <f t="shared" si="15"/>
        <v>-2.598018160725844</v>
      </c>
      <c r="J96" s="7"/>
      <c r="K96" s="8"/>
      <c r="L96" s="11"/>
      <c r="M96" s="10"/>
    </row>
    <row r="97" spans="1:13" ht="12.75">
      <c r="A97" s="45">
        <f t="shared" si="19"/>
        <v>98.05000000000005</v>
      </c>
      <c r="C97" s="31">
        <f t="shared" si="12"/>
        <v>0.1830465375881627</v>
      </c>
      <c r="D97" s="31">
        <f t="shared" si="13"/>
        <v>0.7878283746905284</v>
      </c>
      <c r="E97" s="40">
        <f t="shared" si="16"/>
        <v>0.23234316441073388</v>
      </c>
      <c r="F97" s="41">
        <f t="shared" si="17"/>
        <v>12.67740200081159</v>
      </c>
      <c r="G97" s="42">
        <f t="shared" si="14"/>
        <v>82.3436599104352</v>
      </c>
      <c r="H97" s="35">
        <f t="shared" si="18"/>
        <v>0.7414174936074825</v>
      </c>
      <c r="I97" s="43">
        <f t="shared" si="15"/>
        <v>-2.5987434217652448</v>
      </c>
      <c r="J97" s="7"/>
      <c r="K97" s="8"/>
      <c r="L97" s="11"/>
      <c r="M97" s="10"/>
    </row>
    <row r="98" spans="1:13" ht="12.75">
      <c r="A98" s="23"/>
      <c r="B98" s="10"/>
      <c r="C98" s="19"/>
      <c r="D98" s="19"/>
      <c r="E98" s="7"/>
      <c r="F98" s="8"/>
      <c r="G98" s="11"/>
      <c r="H98" s="10"/>
      <c r="I98" s="24"/>
      <c r="J98" s="7"/>
      <c r="K98" s="8"/>
      <c r="L98" s="11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9"/>
      <c r="J99" s="7"/>
      <c r="K99" s="8"/>
      <c r="L99" s="11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9"/>
      <c r="J100" s="7"/>
      <c r="K100" s="8"/>
      <c r="L100" s="11"/>
      <c r="M100" s="10"/>
    </row>
    <row r="101" spans="9:13" ht="12.75">
      <c r="I101" s="9"/>
      <c r="J101" s="7"/>
      <c r="K101" s="8"/>
      <c r="L101" s="11"/>
      <c r="M101" s="10"/>
    </row>
    <row r="102" spans="9:13" ht="12.75">
      <c r="I102" s="9"/>
      <c r="J102" s="7"/>
      <c r="K102" s="8"/>
      <c r="L102" s="11"/>
      <c r="M102" s="10"/>
    </row>
    <row r="103" spans="9:13" ht="12.75">
      <c r="I103" s="9"/>
      <c r="J103" s="7"/>
      <c r="K103" s="8"/>
      <c r="L103" s="11"/>
      <c r="M103" s="10"/>
    </row>
    <row r="104" spans="9:13" ht="12.75">
      <c r="I104" s="9"/>
      <c r="J104" s="7"/>
      <c r="K104" s="8"/>
      <c r="L104" s="11"/>
      <c r="M104" s="10"/>
    </row>
    <row r="105" spans="9:13" ht="12.75">
      <c r="I105" s="9"/>
      <c r="J105" s="7"/>
      <c r="K105" s="8"/>
      <c r="L105" s="11"/>
      <c r="M105" s="10"/>
    </row>
    <row r="106" spans="9:13" ht="12.75">
      <c r="I106" s="9"/>
      <c r="J106" s="7"/>
      <c r="K106" s="8"/>
      <c r="L106" s="11"/>
      <c r="M106" s="10"/>
    </row>
    <row r="107" spans="9:13" ht="12.75">
      <c r="I107" s="9"/>
      <c r="J107" s="7"/>
      <c r="K107" s="8"/>
      <c r="L107" s="11"/>
      <c r="M107" s="10"/>
    </row>
    <row r="108" spans="9:13" ht="12.75">
      <c r="I108" s="9"/>
      <c r="J108" s="7"/>
      <c r="K108" s="8"/>
      <c r="L108" s="11"/>
      <c r="M108" s="10"/>
    </row>
    <row r="109" spans="9:13" ht="12.75">
      <c r="I109" s="9"/>
      <c r="J109" s="7"/>
      <c r="K109" s="8"/>
      <c r="L109" s="11"/>
      <c r="M109" s="10"/>
    </row>
    <row r="110" spans="9:13" ht="12.75">
      <c r="I110" s="9"/>
      <c r="J110" s="7"/>
      <c r="K110" s="8"/>
      <c r="L110" s="11"/>
      <c r="M110" s="10"/>
    </row>
    <row r="111" spans="9:13" ht="12.75">
      <c r="I111" s="9"/>
      <c r="J111" s="7"/>
      <c r="K111" s="8"/>
      <c r="L111" s="11"/>
      <c r="M111" s="10"/>
    </row>
    <row r="112" spans="9:13" ht="12.75">
      <c r="I112" s="9"/>
      <c r="J112" s="7"/>
      <c r="K112" s="8"/>
      <c r="L112" s="11"/>
      <c r="M112" s="10"/>
    </row>
    <row r="113" spans="9:13" ht="12.75">
      <c r="I113" s="9"/>
      <c r="J113" s="7"/>
      <c r="K113" s="8"/>
      <c r="L113" s="11"/>
      <c r="M113" s="10"/>
    </row>
    <row r="114" spans="9:13" ht="12.75">
      <c r="I114" s="9"/>
      <c r="J114" s="7"/>
      <c r="K114" s="8"/>
      <c r="L114" s="11"/>
      <c r="M114" s="10"/>
    </row>
    <row r="115" spans="9:13" ht="12.75">
      <c r="I115" s="9"/>
      <c r="J115" s="7"/>
      <c r="K115" s="8"/>
      <c r="L115" s="11"/>
      <c r="M115" s="10"/>
    </row>
    <row r="116" spans="9:13" ht="12.75">
      <c r="I116" s="9"/>
      <c r="J116" s="7"/>
      <c r="K116" s="8"/>
      <c r="L116" s="11"/>
      <c r="M116" s="10"/>
    </row>
    <row r="117" spans="9:13" ht="12.75">
      <c r="I117" s="9"/>
      <c r="J117" s="7"/>
      <c r="K117" s="8"/>
      <c r="L117" s="11"/>
      <c r="M117" s="10"/>
    </row>
    <row r="118" spans="9:13" ht="12.75">
      <c r="I118" s="9"/>
      <c r="J118" s="7"/>
      <c r="K118" s="8"/>
      <c r="L118" s="11"/>
      <c r="M118" s="10"/>
    </row>
    <row r="119" spans="9:13" ht="12.75">
      <c r="I119" s="9"/>
      <c r="J119" s="7"/>
      <c r="K119" s="8"/>
      <c r="L119" s="11"/>
      <c r="M119" s="10"/>
    </row>
    <row r="120" spans="9:13" ht="12.75">
      <c r="I120" s="9"/>
      <c r="J120" s="7"/>
      <c r="K120" s="8"/>
      <c r="L120" s="11"/>
      <c r="M120" s="10"/>
    </row>
    <row r="121" spans="9:13" ht="12.75">
      <c r="I121" s="9"/>
      <c r="J121" s="7"/>
      <c r="K121" s="8"/>
      <c r="L121" s="11"/>
      <c r="M121" s="10"/>
    </row>
    <row r="122" spans="9:13" ht="12.75">
      <c r="I122" s="9"/>
      <c r="J122" s="7"/>
      <c r="K122" s="8"/>
      <c r="L122" s="11"/>
      <c r="M122" s="10"/>
    </row>
    <row r="123" spans="9:13" ht="12.75">
      <c r="I123" s="9"/>
      <c r="J123" s="7"/>
      <c r="K123" s="8"/>
      <c r="L123" s="11"/>
      <c r="M123" s="10"/>
    </row>
    <row r="124" spans="9:13" ht="12.75">
      <c r="I124" s="9"/>
      <c r="J124" s="7"/>
      <c r="K124" s="8"/>
      <c r="L124" s="11"/>
      <c r="M124" s="10"/>
    </row>
    <row r="125" spans="9:13" ht="12.75">
      <c r="I125" s="10"/>
      <c r="J125" s="10"/>
      <c r="K125" s="10"/>
      <c r="L125" s="10"/>
      <c r="M125" s="10"/>
    </row>
    <row r="126" spans="9:13" ht="12.75">
      <c r="I126" s="10"/>
      <c r="J126" s="10"/>
      <c r="K126" s="10"/>
      <c r="L126" s="10"/>
      <c r="M126" s="10"/>
    </row>
    <row r="127" spans="9:13" ht="12.75">
      <c r="I127" s="10"/>
      <c r="J127" s="10"/>
      <c r="K127" s="10"/>
      <c r="L127" s="10"/>
      <c r="M127" s="10"/>
    </row>
    <row r="128" spans="9:13" ht="12.75">
      <c r="I128" s="10"/>
      <c r="J128" s="10"/>
      <c r="K128" s="10"/>
      <c r="L128" s="10"/>
      <c r="M128" s="10"/>
    </row>
    <row r="129" spans="9:13" ht="12.75">
      <c r="I129" s="10"/>
      <c r="J129" s="10"/>
      <c r="K129" s="10"/>
      <c r="L129" s="10"/>
      <c r="M129" s="10"/>
    </row>
    <row r="130" spans="9:13" ht="12.75">
      <c r="I130" s="10"/>
      <c r="J130" s="10"/>
      <c r="K130" s="10"/>
      <c r="L130" s="10"/>
      <c r="M130" s="10"/>
    </row>
    <row r="131" spans="9:13" ht="12.75">
      <c r="I131" s="10"/>
      <c r="J131" s="10"/>
      <c r="K131" s="10"/>
      <c r="L131" s="10"/>
      <c r="M131" s="10"/>
    </row>
    <row r="132" spans="9:13" ht="12.75">
      <c r="I132" s="10"/>
      <c r="J132" s="10"/>
      <c r="K132" s="10"/>
      <c r="L132" s="10"/>
      <c r="M132" s="10"/>
    </row>
    <row r="133" spans="10:12" ht="12.75">
      <c r="J133" s="10"/>
      <c r="K133" s="10"/>
      <c r="L133" s="10"/>
    </row>
    <row r="134" spans="10:12" ht="12.75">
      <c r="J134" s="10"/>
      <c r="K134" s="10"/>
      <c r="L134" s="10"/>
    </row>
    <row r="135" spans="10:12" ht="12.75">
      <c r="J135" s="10"/>
      <c r="K135" s="10"/>
      <c r="L135" s="10"/>
    </row>
    <row r="136" spans="10:12" ht="12.75">
      <c r="J136" s="10"/>
      <c r="K136" s="10"/>
      <c r="L136" s="10"/>
    </row>
    <row r="137" spans="10:12" ht="12.75">
      <c r="J137" s="10"/>
      <c r="K137" s="10"/>
      <c r="L137" s="10"/>
    </row>
    <row r="138" spans="10:12" ht="12.75">
      <c r="J138" s="10"/>
      <c r="K138" s="10"/>
      <c r="L138" s="10"/>
    </row>
    <row r="139" spans="10:12" ht="12.75">
      <c r="J139" s="10"/>
      <c r="K139" s="10"/>
      <c r="L139" s="10"/>
    </row>
    <row r="140" spans="10:12" ht="12.75">
      <c r="J140" s="10"/>
      <c r="K140" s="10"/>
      <c r="L140" s="10"/>
    </row>
    <row r="141" spans="10:12" ht="12.75">
      <c r="J141" s="10"/>
      <c r="K141" s="10"/>
      <c r="L141" s="10"/>
    </row>
    <row r="142" spans="10:12" ht="12.75">
      <c r="J142" s="10"/>
      <c r="K142" s="10"/>
      <c r="L142" s="10"/>
    </row>
    <row r="143" spans="10:12" ht="12.75">
      <c r="J143" s="10"/>
      <c r="K143" s="10"/>
      <c r="L143" s="10"/>
    </row>
    <row r="144" spans="10:12" ht="12.75">
      <c r="J144" s="10"/>
      <c r="K144" s="10"/>
      <c r="L144" s="10"/>
    </row>
    <row r="145" spans="10:12" ht="12.75">
      <c r="J145" s="10"/>
      <c r="K145" s="10"/>
      <c r="L145" s="10"/>
    </row>
    <row r="146" spans="10:12" ht="12.75">
      <c r="J146" s="10"/>
      <c r="K146" s="10"/>
      <c r="L146" s="10"/>
    </row>
    <row r="147" spans="10:12" ht="12.75">
      <c r="J147" s="10"/>
      <c r="K147" s="10"/>
      <c r="L147" s="10"/>
    </row>
    <row r="148" spans="10:12" ht="12.75">
      <c r="J148" s="10"/>
      <c r="K148" s="10"/>
      <c r="L148" s="10"/>
    </row>
    <row r="149" spans="10:12" ht="12.75">
      <c r="J149" s="10"/>
      <c r="K149" s="10"/>
      <c r="L149" s="10"/>
    </row>
  </sheetData>
  <printOptions/>
  <pageMargins left="0.1968503937007874" right="0.1968503937007874" top="0.11811023622047245" bottom="0.1968503937007874" header="0" footer="0"/>
  <pageSetup fitToHeight="3" fitToWidth="3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XY-Richtcharakteristik-Aufnahmebereich-Leistungssumme</dc:title>
  <dc:subject/>
  <dc:creator>Eberhard Sengpiel - sengpielaudio</dc:creator>
  <cp:keywords/>
  <dc:description/>
  <cp:lastModifiedBy> </cp:lastModifiedBy>
  <cp:lastPrinted>1999-02-11T15:34:32Z</cp:lastPrinted>
  <dcterms:created xsi:type="dcterms:W3CDTF">1998-02-18T17:06:26Z</dcterms:created>
  <dcterms:modified xsi:type="dcterms:W3CDTF">2014-03-07T12:57:22Z</dcterms:modified>
  <cp:category/>
  <cp:version/>
  <cp:contentType/>
  <cp:contentStatus/>
</cp:coreProperties>
</file>